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490" windowHeight="7905"/>
  </bookViews>
  <sheets>
    <sheet name="Table 1" sheetId="1" r:id="rId1"/>
  </sheets>
  <definedNames>
    <definedName name="_xlnm.Print_Area" localSheetId="0">'Table 1'!$A$1:$T$157</definedName>
  </definedNames>
  <calcPr calcId="125725"/>
</workbook>
</file>

<file path=xl/calcChain.xml><?xml version="1.0" encoding="utf-8"?>
<calcChain xmlns="http://schemas.openxmlformats.org/spreadsheetml/2006/main">
  <c r="S110" i="1"/>
  <c r="N110"/>
  <c r="N109"/>
  <c r="S109" s="1"/>
  <c r="N72"/>
  <c r="S72" s="1"/>
  <c r="N94" l="1"/>
  <c r="S94" s="1"/>
  <c r="N46"/>
  <c r="S46" s="1"/>
  <c r="N146"/>
  <c r="L80"/>
  <c r="L52"/>
  <c r="N52" s="1"/>
  <c r="L10" l="1"/>
  <c r="N10" s="1"/>
  <c r="S10" s="1"/>
  <c r="V119"/>
  <c r="N149" l="1"/>
  <c r="S149" s="1"/>
  <c r="N140"/>
  <c r="S140" s="1"/>
  <c r="N141"/>
  <c r="S141" s="1"/>
  <c r="N142"/>
  <c r="S142" s="1"/>
  <c r="N143"/>
  <c r="S143" s="1"/>
  <c r="N144"/>
  <c r="S144" s="1"/>
  <c r="N145"/>
  <c r="S145" s="1"/>
  <c r="N139"/>
  <c r="S139" s="1"/>
  <c r="N138"/>
  <c r="S138" s="1"/>
  <c r="N133"/>
  <c r="S133" s="1"/>
  <c r="L134"/>
  <c r="N134" s="1"/>
  <c r="N135"/>
  <c r="S135" s="1"/>
  <c r="L132"/>
  <c r="N132" s="1"/>
  <c r="N123"/>
  <c r="S123" s="1"/>
  <c r="N124"/>
  <c r="S124" s="1"/>
  <c r="N125"/>
  <c r="S125" s="1"/>
  <c r="N126"/>
  <c r="S126" s="1"/>
  <c r="L127"/>
  <c r="N127" s="1"/>
  <c r="S127" s="1"/>
  <c r="N128"/>
  <c r="S128" s="1"/>
  <c r="N129"/>
  <c r="S129" s="1"/>
  <c r="N122"/>
  <c r="S122" s="1"/>
  <c r="L119"/>
  <c r="N119" s="1"/>
  <c r="S119" s="1"/>
  <c r="L120"/>
  <c r="N120" s="1"/>
  <c r="S120" s="1"/>
  <c r="N118"/>
  <c r="S118" s="1"/>
  <c r="N115"/>
  <c r="S115" s="1"/>
  <c r="N116"/>
  <c r="S116" s="1"/>
  <c r="N114"/>
  <c r="S114" s="1"/>
  <c r="L103"/>
  <c r="N103" s="1"/>
  <c r="S103" s="1"/>
  <c r="L104"/>
  <c r="N104" s="1"/>
  <c r="S104" s="1"/>
  <c r="N105"/>
  <c r="S105" s="1"/>
  <c r="N106"/>
  <c r="S106" s="1"/>
  <c r="L107"/>
  <c r="N107" s="1"/>
  <c r="S107" s="1"/>
  <c r="N108"/>
  <c r="S108" s="1"/>
  <c r="S111"/>
  <c r="N102"/>
  <c r="S102" s="1"/>
  <c r="N98"/>
  <c r="S98" s="1"/>
  <c r="L99"/>
  <c r="N99" s="1"/>
  <c r="S99" s="1"/>
  <c r="N100"/>
  <c r="S100" s="1"/>
  <c r="L101"/>
  <c r="N101" s="1"/>
  <c r="N97"/>
  <c r="S97" s="1"/>
  <c r="S93"/>
  <c r="N88"/>
  <c r="S88" s="1"/>
  <c r="L89"/>
  <c r="N89" s="1"/>
  <c r="S89" s="1"/>
  <c r="L90"/>
  <c r="N90" s="1"/>
  <c r="L91"/>
  <c r="N91" s="1"/>
  <c r="L92"/>
  <c r="N92" s="1"/>
  <c r="N87"/>
  <c r="S87" s="1"/>
  <c r="L85"/>
  <c r="N85" s="1"/>
  <c r="L81"/>
  <c r="N81" s="1"/>
  <c r="S81" s="1"/>
  <c r="L82"/>
  <c r="N82" s="1"/>
  <c r="S82" s="1"/>
  <c r="L83"/>
  <c r="N83" s="1"/>
  <c r="L84"/>
  <c r="N84" s="1"/>
  <c r="N80"/>
  <c r="S80" s="1"/>
  <c r="L77"/>
  <c r="N77" s="1"/>
  <c r="S77" s="1"/>
  <c r="L76"/>
  <c r="N76" s="1"/>
  <c r="S76" s="1"/>
  <c r="Z76" s="1"/>
  <c r="L73"/>
  <c r="N73" s="1"/>
  <c r="S73" s="1"/>
  <c r="Z73" s="1"/>
  <c r="L74"/>
  <c r="N74" s="1"/>
  <c r="S74" s="1"/>
  <c r="Z74" s="1"/>
  <c r="N71"/>
  <c r="S71" s="1"/>
  <c r="N68"/>
  <c r="S68" s="1"/>
  <c r="N66"/>
  <c r="S66" s="1"/>
  <c r="N67"/>
  <c r="S67" s="1"/>
  <c r="N65"/>
  <c r="S65" s="1"/>
  <c r="L58"/>
  <c r="N58" s="1"/>
  <c r="L59"/>
  <c r="N59" s="1"/>
  <c r="L60"/>
  <c r="N60" s="1"/>
  <c r="L61"/>
  <c r="N61" s="1"/>
  <c r="L62"/>
  <c r="N62" s="1"/>
  <c r="L57"/>
  <c r="N57" s="1"/>
  <c r="N53"/>
  <c r="S53" s="1"/>
  <c r="N54"/>
  <c r="S54" s="1"/>
  <c r="L51"/>
  <c r="N51" s="1"/>
  <c r="S51" s="1"/>
  <c r="L50"/>
  <c r="N50" s="1"/>
  <c r="S50" s="1"/>
  <c r="N47"/>
  <c r="S47" s="1"/>
  <c r="S45" s="1"/>
  <c r="N42"/>
  <c r="S42" s="1"/>
  <c r="N43"/>
  <c r="S43" s="1"/>
  <c r="N44"/>
  <c r="S44" s="1"/>
  <c r="N41"/>
  <c r="S41" s="1"/>
  <c r="N37"/>
  <c r="S37" s="1"/>
  <c r="N38"/>
  <c r="S38" s="1"/>
  <c r="N39"/>
  <c r="S39" s="1"/>
  <c r="N36"/>
  <c r="S36" s="1"/>
  <c r="N18"/>
  <c r="N19"/>
  <c r="N20"/>
  <c r="N21"/>
  <c r="N22"/>
  <c r="N23"/>
  <c r="N24"/>
  <c r="N17"/>
  <c r="Q9"/>
  <c r="S56" l="1"/>
  <c r="S64"/>
  <c r="G63" s="1"/>
  <c r="S70"/>
  <c r="Z22"/>
  <c r="Z20"/>
  <c r="Z28"/>
  <c r="Z29"/>
  <c r="Z36"/>
  <c r="Z41"/>
  <c r="Z43"/>
  <c r="Z51"/>
  <c r="Z53"/>
  <c r="Z61"/>
  <c r="Q61"/>
  <c r="Z59"/>
  <c r="Q59"/>
  <c r="Z66"/>
  <c r="Z71"/>
  <c r="Z17"/>
  <c r="Z21"/>
  <c r="Z19"/>
  <c r="Z26"/>
  <c r="Z27"/>
  <c r="Z31"/>
  <c r="Z33"/>
  <c r="Z39"/>
  <c r="Z37"/>
  <c r="Z44"/>
  <c r="Z42"/>
  <c r="Z50"/>
  <c r="Z54"/>
  <c r="Z52"/>
  <c r="Z62"/>
  <c r="Q62"/>
  <c r="Z60"/>
  <c r="Q60"/>
  <c r="Z58"/>
  <c r="Q58"/>
  <c r="Z67"/>
  <c r="Z68"/>
  <c r="Z24"/>
  <c r="Z18"/>
  <c r="Z30"/>
  <c r="Z38"/>
  <c r="Z47"/>
  <c r="Z57"/>
  <c r="Q57"/>
  <c r="Z65"/>
  <c r="Z23"/>
  <c r="Z10"/>
  <c r="S113"/>
  <c r="S49"/>
  <c r="G48" s="1"/>
  <c r="S79"/>
  <c r="S35"/>
  <c r="G55"/>
  <c r="S96"/>
  <c r="G95" s="1"/>
  <c r="S7" s="1"/>
  <c r="S121"/>
  <c r="S131"/>
  <c r="G130" s="1"/>
  <c r="S137"/>
  <c r="G136" s="1"/>
  <c r="S40"/>
  <c r="S32"/>
  <c r="S86"/>
  <c r="S117"/>
  <c r="G147"/>
  <c r="S148"/>
  <c r="Z12" l="1"/>
  <c r="S11"/>
  <c r="S16"/>
  <c r="G15" s="1"/>
  <c r="Z13"/>
  <c r="Q11"/>
  <c r="S9"/>
  <c r="Z14"/>
  <c r="G112"/>
  <c r="G69"/>
  <c r="G78"/>
  <c r="G34"/>
  <c r="G8" l="1"/>
</calcChain>
</file>

<file path=xl/sharedStrings.xml><?xml version="1.0" encoding="utf-8"?>
<sst xmlns="http://schemas.openxmlformats.org/spreadsheetml/2006/main" count="616" uniqueCount="193">
  <si>
    <t>1º medição</t>
  </si>
  <si>
    <t>Quantidade Orçamento</t>
  </si>
  <si>
    <t>quantidade executada anterior</t>
  </si>
  <si>
    <t>quantidade executada atual</t>
  </si>
  <si>
    <t>total executado</t>
  </si>
  <si>
    <t>valor executado 1ª medição</t>
  </si>
  <si>
    <t>TOTAL GERAL</t>
  </si>
  <si>
    <t>Paulo César Corrêa</t>
  </si>
  <si>
    <r>
      <rPr>
        <sz val="10"/>
        <rFont val="Arial"/>
        <family val="2"/>
      </rPr>
      <t xml:space="preserve">Grau de Sigilo
</t>
    </r>
    <r>
      <rPr>
        <b/>
        <sz val="10"/>
        <rFont val="Arial"/>
        <family val="2"/>
      </rPr>
      <t>#PUBLICO</t>
    </r>
  </si>
  <si>
    <t>LOCALIDADE SINAPI</t>
  </si>
  <si>
    <t>DATA BASE</t>
  </si>
  <si>
    <t>DESCRIÇÃO DO LOTE</t>
  </si>
  <si>
    <t>MUNICÍPIO / UF                                                             BDI 1</t>
  </si>
  <si>
    <t>BDI 2</t>
  </si>
  <si>
    <t>BDI 3</t>
  </si>
  <si>
    <t>BELO HORIZONTE</t>
  </si>
  <si>
    <t>LARANJAL/MG                                                             26,68%</t>
  </si>
  <si>
    <t>0,00%</t>
  </si>
  <si>
    <t>Item</t>
  </si>
  <si>
    <t>Fonte</t>
  </si>
  <si>
    <t>Código</t>
  </si>
  <si>
    <t>Descrição</t>
  </si>
  <si>
    <t>Unidade</t>
  </si>
  <si>
    <t>Custo Unitário (sem BDI) (R$)</t>
  </si>
  <si>
    <t>BDI (%)</t>
  </si>
  <si>
    <t>Preço Unitário (com BDI) (R$)</t>
  </si>
  <si>
    <t>Preço Total (R$)</t>
  </si>
  <si>
    <t>SINAPI</t>
  </si>
  <si>
    <t>UN</t>
  </si>
  <si>
    <t>BDI 1</t>
  </si>
  <si>
    <t>RA</t>
  </si>
  <si>
    <t>DEMOLIÇÕES</t>
  </si>
  <si>
    <t>M3</t>
  </si>
  <si>
    <t>M2</t>
  </si>
  <si>
    <t>SETOP</t>
  </si>
  <si>
    <t>INFRA-ESTRUTURA CONCRETO</t>
  </si>
  <si>
    <t>SAPATAS</t>
  </si>
  <si>
    <t>KG</t>
  </si>
  <si>
    <t>CORTE E DOBRA DE AÇO CA-50, DIÂMETRO DE 10,0 MM, UTILIZADO EM ESTRUTURAS DIVERSAS, EXCETO LAJES. AF_12/2015</t>
  </si>
  <si>
    <t>CORTE E DOBRA DE AÇO CA-60, DIÂMETRO DE 5,0 MM, UTILIZADO EM ESTRUTURAS DIVERSAS, EXCETO LAJES. AF_12/2015</t>
  </si>
  <si>
    <t>VIGAS BALDRAMES</t>
  </si>
  <si>
    <t>IMPERMEABILIZAÇÃO</t>
  </si>
  <si>
    <t>SUPER-ESTRUTURA CONCRETO</t>
  </si>
  <si>
    <t>PILARES</t>
  </si>
  <si>
    <t>VIGAS</t>
  </si>
  <si>
    <t>LAJES</t>
  </si>
  <si>
    <t>ALVENARIAS DE TIJOLO CERÂMICO</t>
  </si>
  <si>
    <t>ALVENARIAS</t>
  </si>
  <si>
    <t>VERGA PRÉ-MOLDADA PARA JANELAS COM ATÉ 1,5 M DE VÃO. AF_03/2016</t>
  </si>
  <si>
    <t>M</t>
  </si>
  <si>
    <t>VERGA PRÉ-MOLDADA PARA PORTAS COM ATÉ 1,5 M DE VÃO. AF_03/2016</t>
  </si>
  <si>
    <t>CONTRAVERGA PRÉ-MOLDADA PARA VÃOS DE ATÉ 1,5 M DE COMPRIMENTO. AF_03/2016</t>
  </si>
  <si>
    <t>REDE DE DRENAGEM</t>
  </si>
  <si>
    <t>DRE-TUB-020</t>
  </si>
  <si>
    <t>FORNECIMENTO E ASSENTAMENTO DE TUBO PVC RÍGIDO, DRENAGEM/PLUVIAL, PBV - SÉRIE NORMAL, DN 150 MM (6"), INCLUSIVE CONEXÕES</t>
  </si>
  <si>
    <t>TUBO PVC, SÉRIE R, ÁGUA PLUVIAL, DN 75 MM, FORNECIDO E INSTALADO EM CONDUTORES VERTICAIS DE ÁGUAS PLUVIAIS. AF_12/2014</t>
  </si>
  <si>
    <t>HID-CXS-205</t>
  </si>
  <si>
    <t>CAIXA ALVENARIA 60 X 60 X 80 CM, TAMPA EM GRELHA DE AÇO- PASSAGEM, INCLUSIVE ESCAVAÇÃO, REATERRO E BOTA-FORA</t>
  </si>
  <si>
    <t>U</t>
  </si>
  <si>
    <t>HID-CXS-200</t>
  </si>
  <si>
    <t>CAIXA ALVENARIA 60 X 60 X 60 CM, TAMPA EM GRELHA DE AÇO- PASSAGEM, INCLUSIVE ESCAVAÇÃO, REATERRO E BOTA-FORA</t>
  </si>
  <si>
    <t>OBR-VIA-075</t>
  </si>
  <si>
    <t>ESCAVAÇÃO MANUAL DE VALAS EM SOLO, COM ALTURA DE 0 A 1,50 M</t>
  </si>
  <si>
    <t>REATERRO MANUAL DE VALAS COM COMPACTAÇÃO MECANIZADA. AF_04/2016</t>
  </si>
  <si>
    <t>REVESTIMENTO PAREDE</t>
  </si>
  <si>
    <t>CHAPISCO APLICADO EM ALVENARIAS E ESTRUTURAS DE CONCRETO INTERNAS, COM COLHER DE PEDREIRO. ARGAMASSA TRAÇO 1:3 COM PREPARO MANUAL. AF_06/2014</t>
  </si>
  <si>
    <t>EMBOÇO OU MASSA ÚNICA EM ARGAMASSA TRAÇO 1:2:8, PREPARO MANUAL, APLICADA MANUALMENTE EM PANOS DE FACHADA COM PRESENÇA DE VÃOS, ESPESSURA DE 25 MM. AF_06/2014</t>
  </si>
  <si>
    <t>EMBOÇO, PARA RECEBIMENTO DE CERÂMICA, EM ARGAMASSA TRAÇO 1:2:8, PREPARO MANUAL, APLICADO MANUALMENTE EM FACES INTERNAS DE PAREDES, PARA AMBIENTE COM ÁREA  MAIOR QUE 10M2, ESPESSURA DE 20MM, COM EXECUÇÃO DE TALISCAS. AF_06/2014</t>
  </si>
  <si>
    <t>REVESTIMENTO CERÂMICO PARA PAREDES INTERNAS COM PLACAS TIPO ESMALTADA PADRÃO POPULAR DE DIMENSÕES 20X20 CM, ARGAMASSA TIPO AC I, APLICADAS EM AMBIENTES DE ÁREA MAIOR QUE 5 M2 NA ALTURA INTEIRA DAS PAREDES. AF_06/2014</t>
  </si>
  <si>
    <t>PAVIMENTAÇÃO</t>
  </si>
  <si>
    <t>PISO CERÂMICO</t>
  </si>
  <si>
    <t>-</t>
  </si>
  <si>
    <t>CONTRAPISO EM ARGAMASSA TRAÇO 1:4 (CIMENTO E AREIA), PREPARO MANUAL, APLICADO EM ÁREAS SECAS SOBRE LAJE, NÃO ADERIDO, ESPESSURA 4CM. AF_06/2014</t>
  </si>
  <si>
    <t>REVESTIMENTO CERÂMICO PARA PISO COM PLACAS TIPO ESMALTADA PADRÃO POPULAR DE DIMENSÕES 35X35 CM APLICADA EM AMBIENTES DE ÁREA MAIOR QUE 10 M2. AF_06/2014</t>
  </si>
  <si>
    <t>RODAPÉ CERÂMICO DE 7CM DE ALTURA COM PLACAS TIPO ESMALTADA COMERCIAL DE DIMENSÕES 35X35CM (PADRAO POPULAR). AF_06/2017</t>
  </si>
  <si>
    <t>SOLEIRAS</t>
  </si>
  <si>
    <t>SOLEIRA EM GRANITO, LARGURA 15 CM, ESPESSURA 2,0 CM. AF_06/2018</t>
  </si>
  <si>
    <t>SOL-GRA-005</t>
  </si>
  <si>
    <t>SOLEIRA DE GRANITO CINZA ANDORINHA E = 2 CM</t>
  </si>
  <si>
    <t>ESQUADRIAS</t>
  </si>
  <si>
    <t>ESQUADRIAS DE MADEIRA</t>
  </si>
  <si>
    <t>PORTA DE MADEIRA PARA PINTURA, SEMI-OCA (LEVE OU MÉDIA), 80X210CM, ESPESSURA DE 3,5CM, INCLUSO DOBRADIÇAS - FORNECIMENTO E INSTALAÇÃO. AF_08/2015</t>
  </si>
  <si>
    <t>FECHADURA DE EMBUTIR PARA PORTA DE BANHEIRO, COMPLETA, ACABAMENTO PADRÃO MÉDIO, INCLUSO EXECUÇÃO DE FURO - FORNECIMENTO E INSTALAÇÃO. AF_08/2015</t>
  </si>
  <si>
    <t>FECHADURA DE EMBUTIR PARA PORTAS INTERNAS, COMPLETA, ACABAMENTO PADRÃO MÉDIO, COM EXECUÇÃO DE FURO - FORNECIMENTO E INSTALAÇÃO. AF_08/2015</t>
  </si>
  <si>
    <t>ALIZAR / GUARNIÇÃO DE 5X1,5CM PARA PORTA DE 80X210CM FIXADO COM PREGOS, PADRÃO POPULAR - FORNECIMENTO E INSTALAÇÃO. AF_08/2015</t>
  </si>
  <si>
    <t>Composição</t>
  </si>
  <si>
    <t>PORTA DE MADEIRA, FOLHA MEDIA (NBR 15930) DE 90 X 210 CM, E = 35 MM, NUCLEO SARRAFEADO, CAPA LISA EM HDF, ACABAMENTO EM PRIMER PARA PINTURA, DE CORRER, COM TODOS OS ACESSÓRIOS - FORNECIMENTO E INSTALAÇÃO</t>
  </si>
  <si>
    <t>UNIDADE</t>
  </si>
  <si>
    <t>ESQUADRIA DE METAL</t>
  </si>
  <si>
    <t>JANELA DE ALUMÍNIO DE CORRER, 2 FOLHAS, FIXAÇÃO COM PARAFUSO, VEDAÇÃO COM ESPUMA EXPANSIVA PU, COM VIDROS, PADRONIZADA. AF_07/2016</t>
  </si>
  <si>
    <t>PORTÃO DE CORRER EM GRADIL, COM BARRA CHEATA DE 3 X 1/4" NA VERTUCAL, COM TRILHOS E ROLDANAS - FORNECIMENTO E INSTALAÇÃO</t>
  </si>
  <si>
    <t>PEI-GRA-005</t>
  </si>
  <si>
    <t>PEITORIL DE GRANITO CINZA ANDORINHA E = 2 CM</t>
  </si>
  <si>
    <t>PORTA DE ALUMÍNIO DE ABRIR COM LAMBRI, COM GUARNIÇÃO, FIXAÇÃO COM PARAFUSOS - FORNECIMENTO E INSTALAÇÃO. AF_08/2015</t>
  </si>
  <si>
    <t>GRADES METÁLICAS</t>
  </si>
  <si>
    <t>INSTALAÇÕES ELÉTRICAS</t>
  </si>
  <si>
    <t>ELETRODUTO FLEXÍVEL CORRUGADO REFORÇADO, PVC, DN 25 MM (3/4"), PARA CIRCUITOS TERMINAIS, INSTALADO EM PAREDE - FORNECIMENTO E INSTALAÇÃO. AF_12/2015</t>
  </si>
  <si>
    <t>ELE-CXS-160</t>
  </si>
  <si>
    <t>CAIXA DE LIGAÇÃO DE PVC PARA ELETRODUTO FLEXÍVEL , RETANGULAR, DIMENSÕES 4 X 2"</t>
  </si>
  <si>
    <t>ELE-CXS-175</t>
  </si>
  <si>
    <t>CAIXA DE LIGAÇÃO DE PVC PARA ELETRODUTO FLEXÍVEL , OCTOGONAL COM FUNDO FIXO, DIMENSÕES 4 X 4"</t>
  </si>
  <si>
    <t>CABO DE COBRE FLEXÍVEL ISOLADO, 1,5 MM², ANTI-CHAMA 450/750 V, PARA CIRCUITOS TERMINAIS - FORNECIMENTO E INSTALAÇÃO. AF_12/2015</t>
  </si>
  <si>
    <t>CABO DE COBRE FLEXÍVEL ISOLADO, 6 MM², ANTI-CHAMA 450/750 V, PARA CIRCUITOS TERMINAIS - FORNECIMENTO E INSTALAÇÃO. AF_12/2015</t>
  </si>
  <si>
    <t>CABO DE COBRE FLEXÍVEL ISOLADO, 2,5 MM², ANTI-CHAMA 450/750 V, PARA CIRCUITOS TERMINAIS - FORNECIMENTO E INSTALAÇÃO. AF_12/2015</t>
  </si>
  <si>
    <t>TOMADA ALTA DE EMBUTIR (1 MÓDULO), 2P+T 10 A, INCLUINDO SUPORTE E PLACA - FORNECIMENTO E INSTALAÇÃO. AF_12/2015</t>
  </si>
  <si>
    <t>TOMADA BAIXA DE EMBUTIR (1 MÓDULO), 2P+T 10 A, INCLUINDO SUPORTE E PLACA - FORNECIMENTO E INSTALAÇÃO. AF_12/2015</t>
  </si>
  <si>
    <t>TOMADA MÉDIA DE EMBUTIR (1 MÓDULO), 2P+T 10 A, INCLUINDO SUPORTE E PLACA - FORNECIMENTO E INSTALAÇÃO. AF_12/2015</t>
  </si>
  <si>
    <t>INTERRUPTOR SIMPLES (1 MÓDULO), 10A/250V, INCLUINDO SUPORTE E PLACA - FORNECIMENTO E INSTALAÇÃO. AF_12/2015</t>
  </si>
  <si>
    <t>ELE-TOM-015</t>
  </si>
  <si>
    <t>TOMADA SIMPLES - 2P + T - 20A COM PLACA</t>
  </si>
  <si>
    <t>LUMINÁRIA TIPO PLAFON, DE SOBREPOR, COM 1 LÂMPADA LED - FORNECIMENTO E INSTALAÇÃO. AF_11/2017</t>
  </si>
  <si>
    <t>DISJUNTOR BIPOLAR TIPO DIN, CORRENTE NOMINAL DE 20A - FORNECIMENTO E INSTALAÇÃO. AF_04/2016</t>
  </si>
  <si>
    <t>CHUVEIRO ELETRICO COMUM CORPO PLASTICO TIPO DUCHA, FORNECIMENTO E INSTALACAO</t>
  </si>
  <si>
    <t>INSTALAÇÕES HIDRO-SANITÁRIAS</t>
  </si>
  <si>
    <t>ESGOTO SANITÁRIO</t>
  </si>
  <si>
    <t>TUBO PVC, SERIE NORMAL, ESGOTO PREDIAL, DN 50 MM, FORNECIDO E INSTALADO EM PRUMADA DE ESGOTO SANITÁRIO OU VENTILAÇÃO. AF_12/2014</t>
  </si>
  <si>
    <t>TUBO PVC, SERIE NORMAL, ESGOTO PREDIAL, DN 40 MM, FORNECIDO E INSTALADO EM RAMAL DE DESCARGA OU RAMAL DE ESGOTO SANITÁRIO. AF_12/2014</t>
  </si>
  <si>
    <t>CAIXA SIFONADA, PVC, DN 100 X 100 X 50 MM, JUNTA ELÁSTICA, FORNECIDA E INSTALADA EM RAMAL DE DESCARGA OU EM RAMAL DE ESGOTO SANITÁRIO. AF_12/2014</t>
  </si>
  <si>
    <t>ÁGUA FRIA</t>
  </si>
  <si>
    <t>HID-TUB-010</t>
  </si>
  <si>
    <t>FORNECIMENTO E ASSENTAMENTO DE TUBO PVC RÍGIDO SOLDÁVEL, ÁGUA FRIA, DN 25 MM (3/4") , INCLUSIVE CONEXÕES</t>
  </si>
  <si>
    <t>REGISTRO DE PRESSÃO BRUTO, LATÃO, ROSCÁVEL, 3/4", COM ACABAMENTO E CANOPLA CROMADOS. FORNECIDO E INSTALADO EM RAMAL DE ÁGUA. AF_12/2014</t>
  </si>
  <si>
    <t>REGISTRO DE GAVETA BRUTO, LATÃO, ROSCÁVEL, 3/4", COM ACABAMENTO E CANOPLA CROMADOS. FORNECIDO E INSTALADO EM RAMAL DE ÁGUA. AF_12/2014</t>
  </si>
  <si>
    <t>LOUÇAS E METAIS SANITÁRIOS</t>
  </si>
  <si>
    <t>VASO SANITÁRIO SIFONADO COM CAIXA ACOPLADA LOUÇA BRANCA, INCLUSO ENGATE FLEXÍVEL EM PLÁSTICO BRANCO, 1/2  X 40CM - FORNECIMENTO E INSTALAÇÃO. AF_12/2013</t>
  </si>
  <si>
    <t>ACE-ASS-005</t>
  </si>
  <si>
    <t>ASSENTO BRANCO PARA VASO</t>
  </si>
  <si>
    <t>LAVATÓRIO LOUÇA BRANCA COM COLUNA, *44 X 35,5* CM, PADRÃO POPULAR, INCLUSO SIFÃO FLEXÍVEL EM PVC, VÁLVULA E ENGATE FLEXÍVEL 30CM EM PLÁSTICO E COM TORNEIRA CROMADA PADRÃO POPULAR - FORNECIMENTO E INSTALAÇÃO. AF_12/2013</t>
  </si>
  <si>
    <t>ACE-CAB-015</t>
  </si>
  <si>
    <t>CABIDE METÁLICO SIMPLES CROMADO, INCLUSIVE FIXAÇÃO</t>
  </si>
  <si>
    <t>PAPELEIRA DE PAREDE EM METAL CROMADO SEM TAMPA, INCLUSO FIXAÇÃO. AF_10/2016</t>
  </si>
  <si>
    <t>TANQUE DE MÁRMORE SINTÉTICO SUSPENSO, 22L OU EQUIVALENTE, INCLUSO SIFÃO FLEXÍVEL EM PVC, VÁLVULA PLÁSTICA E TORNEIRA DE METAL CROMADO PADRÃO POPULAR - FORNECIMENTO E INSTALAÇÃO. AF_12/2013</t>
  </si>
  <si>
    <t>TORNEIRA CROMADA TUBO MÓVEL, DE MESA, 1/2" OU 3/4", PARA PIA DE COZINHA, PADRÃO ALTO - FORNECIMENTO E INSTALAÇÃO. AF_12/2013</t>
  </si>
  <si>
    <t>VID-ESP-015</t>
  </si>
  <si>
    <t>ESPELHO (40 X 60) CM, E = 4 MM, COLOCADO COM PARAFUSO FINESSON</t>
  </si>
  <si>
    <t>BANCADAS E DIVISÓRIAS</t>
  </si>
  <si>
    <t>CUBA DE EMBUTIR OVAL EM LOUÇA BRANCA, 35 X 50CM OU EQUIVALENTE, INCLUSO VÁLVULA EM METAL CROMADO E SIFÃO FLEXÍVEL EM PVC - FORNECIMENTO E INSTALAÇÃO. AF_12/2013</t>
  </si>
  <si>
    <t>CUBA DE EMBUTIR DE AÇO INOXIDÁVEL MÉDIA, INCLUSO VÁLVULA TIPO AMERICANA EM METAL CROMADO E SIFÃO FLEXÍVEL EM PVC - FORNECIMENTO E INSTALAÇÃO. AF_12/2013</t>
  </si>
  <si>
    <t>BAN-GRA-010</t>
  </si>
  <si>
    <t>BANCADA EM GRANITO CINZA ANDORINHA E = 3 CM, APOIADA EM ALVENARIA</t>
  </si>
  <si>
    <t>PINTURA</t>
  </si>
  <si>
    <t>APLICAÇÃO DE FUNDO SELADOR ACRÍLICO EM PAREDES, UMA DEMÃO. AF_06/2014</t>
  </si>
  <si>
    <t>APLICAÇÃO DE FUNDO SELADOR ACRÍLICO EM TETO, UMA DEMÃO. AF_06/2014</t>
  </si>
  <si>
    <t>PIN-EMA-011</t>
  </si>
  <si>
    <t>EMASSAMENTO EM PAREDE COM MASSA CORRIDA (PVA), DUAS (2) DEMÃOS, INCLUSIVE LIXAMENTO PARA PINTURA</t>
  </si>
  <si>
    <t>PIN-EMA-013</t>
  </si>
  <si>
    <t>EMASSAMENTO EM TETO COM MASSA CORRIDA (PVA), DUAS (2) DEMÃOS, INCLUSIVE LIXAMENTO PARA PINTURA</t>
  </si>
  <si>
    <t>APLICAÇÃO MANUAL DE PINTURA COM TINTA LÁTEX ACRÍLICA EM PAREDES, DUAS DEMÃOS. AF_06/2014</t>
  </si>
  <si>
    <t>APLICAÇÃO MANUAL DE PINTURA COM TINTA LÁTEX ACRÍLICA EM TETO, DUAS DEMÃOS. AF_06/2014</t>
  </si>
  <si>
    <t>PINTURA ESMALTE ALTO BRILHO, DUAS DEMAOS, SOBRE SUPERFICIE METALICA</t>
  </si>
  <si>
    <t>PIN-OLE-005</t>
  </si>
  <si>
    <t>PINTURA ESMALTE EM ALVENARIA COM REBOCO, DUAS (2) DEMÃOS, EXCLUSIVE SELADOR ACRÍLICO E MASSA ACRÍLICA/CORRIDA (PVA)</t>
  </si>
  <si>
    <t>LIMPEZA FINAL</t>
  </si>
  <si>
    <t>LIMPEZA FINAL DA OBRA</t>
  </si>
  <si>
    <t>LIM-GER-005</t>
  </si>
  <si>
    <t>LIMPEZA GERAL DE OBRA</t>
  </si>
  <si>
    <t>↓</t>
  </si>
  <si>
    <t>SERVIÇOS PRELIMINARES</t>
  </si>
  <si>
    <t>74209/1</t>
  </si>
  <si>
    <t>PLACA DE OBRA EM CHAPA DE ACO GALVANIZADO</t>
  </si>
  <si>
    <t>ED-8471</t>
  </si>
  <si>
    <t>FORMA E DESFORMA DE  TÁBUA E SARRAFO, REAPROVEITAMENTO (5X) EXCLUSIVE ESCORAMENTO</t>
  </si>
  <si>
    <t>ALVENARIA DE VEDAÇÃO COM TIJOLO CERÂMICO FURADO, ESP. 14CM, PARA REVESTIMENTO, INCLUSIVE ARGAMASSA PARA ASSENTAMENTO</t>
  </si>
  <si>
    <t>ALV-TIJ-030</t>
  </si>
  <si>
    <t>ALVENARIA DE VEDAÇÃO COM BLOCO DE CONCRETO, ESP. 19CM, PARA REVESTIMENTO, INCLUSIVE ARGAMASSA PARA ASSENTAMENTO</t>
  </si>
  <si>
    <t>ALV-BLO-015</t>
  </si>
  <si>
    <t>KIT DE PORTA DE MADEIRA PARA PINTURA, SEMI-OCA (LEVE OU MÉDIA), PADRÃO POPULAR, 70X210CM, ESPESSURA DE 3,5CM, ITENS INCLUSOS: DOBRADIÇAS, MONTAGEM E INSTALAÇÃO DO BATENTE, FECHADURA COM EXECUÇÃO DO FURO - FORNECIMENTO E INSTALAÇÃO. AF_12/2019</t>
  </si>
  <si>
    <t>INSTALAÇÃO DE VIDRO TEMPERADO, E = 8 MM, ENCAIXADO EM PERFIL U. AF_01/2021_P</t>
  </si>
  <si>
    <t>PORTA COMPLETA, ESTRUTURA E MARCO EM CHAPA DOBRADA -
80 X 210 CM</t>
  </si>
  <si>
    <t>SER-POR-015</t>
  </si>
  <si>
    <t>GUARDA-CORPO DE AÇO GALVANIZADO DE 1,10M, MONTANTES TUBULARES DE 1.1/4" ESPAÇADOS DE 1,20M, TRAVESSA SUPERIOR DE 1.1/2", GRADIL FORMADO POR TUBOS HORIZONTAIS DE 1" E VERTICAIS DE 3/4", FIXADO COM CHUMBADOR MECÂNICO. AF_04/2019_P</t>
  </si>
  <si>
    <t>PINTURA COM VERNIZ POLIURETANO COM FILTRO SOLAR EM
MADEIRA, DUAS (2) DEMÃOS, ACABAMENTO TIPO FOSCO</t>
  </si>
  <si>
    <t>PIN-VER-030</t>
  </si>
  <si>
    <t>PIN-ESM-005</t>
  </si>
  <si>
    <t>REVITALIZAÇÃO DE AREA MUNICIPAL (RUA PROFESSOR CLOVIS SALGADO)</t>
  </si>
  <si>
    <t xml:space="preserve">ARMAÇÃO: AÇO CA-50 (EXECUÇÃO, INCLUINDO PREPARO,
DOBRAGEM, COLOCAÇÃO NAS FORMAS E TRANSPORTE DE
TODOS OS MATERIAIS)
</t>
  </si>
  <si>
    <t>R0-42285</t>
  </si>
  <si>
    <t>Engenheira Civil CREA-129272/D</t>
  </si>
  <si>
    <t>PREFEITURA MUNICIPAL DE LARANJAL</t>
  </si>
  <si>
    <t>CNPJ:17.947.615/0001-22</t>
  </si>
  <si>
    <t xml:space="preserve">PREFEITURA MUNICIPAL DE LARANJAL 
Rua Prefeito Norberto Berno nº 85,  centro, Laranjal,  MG, CEP: 36.760.000
CNPJ n°:17.947.615/0001-22
Telefones: (32) 3424-1387 -  3424-1388
</t>
  </si>
  <si>
    <t>07-21 (DES.)</t>
  </si>
  <si>
    <t>APELIDO DO EMPREENDIMENTO
REVITALIZAÇÃO  AREA MUNICIPAL (RUA PROF. CLOVIS SALGADO)</t>
  </si>
  <si>
    <t>REVITALIZAÇÃO DE AREA MUNICIPAL</t>
  </si>
  <si>
    <r>
      <rPr>
        <b/>
        <sz val="9"/>
        <rFont val="Arial"/>
        <family val="2"/>
      </rPr>
      <t xml:space="preserve">PO - PLANILHA ORÇAMENTÁRIA
</t>
    </r>
    <r>
      <rPr>
        <sz val="9"/>
        <rFont val="Arial"/>
        <family val="2"/>
      </rPr>
      <t>Orçamento Base para Licitação - OGU</t>
    </r>
  </si>
  <si>
    <r>
      <rPr>
        <b/>
        <sz val="9"/>
        <rFont val="Arial"/>
        <family val="2"/>
      </rPr>
      <t xml:space="preserve">PROPONENTE / TOMADOR
</t>
    </r>
    <r>
      <rPr>
        <sz val="9"/>
        <rFont val="Arial"/>
        <family val="2"/>
      </rPr>
      <t>0 PREFEITURA MUNICIPAL DE LARANJAL</t>
    </r>
  </si>
  <si>
    <r>
      <rPr>
        <sz val="9"/>
        <rFont val="Arial"/>
        <family val="2"/>
      </rPr>
      <t>CONCRETO FCK = 25MPA, TRAÇO 1:2,3:2,7 (CIMENTO/ AREIA MÉDIA/ BRITA
1)  - PREPARO MECÂNICO COM BETONEIRA 400 L. AF_07/2016</t>
    </r>
  </si>
  <si>
    <r>
      <rPr>
        <sz val="9"/>
        <rFont val="Arial"/>
        <family val="2"/>
      </rPr>
      <t>BANCADA DE GRANITO CINZA POLIDO PARA PIA DE COZINHA 1,50 X 0,60 M
- FORNECIMENTO E INSTALAÇÃO. AF_12/2013</t>
    </r>
  </si>
  <si>
    <t>COMPOSIÇÃO</t>
  </si>
  <si>
    <t>OBR-VIA-218</t>
  </si>
  <si>
    <t>PISO DE CONCRETO PRÉ-MOLDADO INTERTRAVADO E = 10 CM -
FCK = 35 MPA, INCLUINDO FORNECIMENTO E TRANSPORTE DE
TODOS OS MATERIAIS, COLCHÃO DE ASSENTAMENTO E = 6 CM</t>
  </si>
  <si>
    <t>ENTRADA DE ENERGIA  ELETRICA AEREA MOMOFASICA, COM CAIXA DE SOBREPOR,  CABO DE 35MM2 E DISJUNTOR DIN 50A ( NÃO INCLUSO O POSTE DE CONCRETO) AF 07/202 P</t>
  </si>
  <si>
    <t xml:space="preserve">SINAPI </t>
  </si>
</sst>
</file>

<file path=xl/styles.xml><?xml version="1.0" encoding="utf-8"?>
<styleSheet xmlns="http://schemas.openxmlformats.org/spreadsheetml/2006/main">
  <numFmts count="6">
    <numFmt numFmtId="164" formatCode="#,##0.00;#,##0.00"/>
    <numFmt numFmtId="165" formatCode="#,##0;#,##0"/>
    <numFmt numFmtId="166" formatCode="###0.00;###0.00"/>
    <numFmt numFmtId="167" formatCode="###0;###0"/>
    <numFmt numFmtId="168" formatCode="###000;###000"/>
    <numFmt numFmtId="169" formatCode="&quot;R$&quot;\ #,##0.00"/>
  </numFmts>
  <fonts count="20">
    <font>
      <sz val="10"/>
      <color rgb="FF000000"/>
      <name val="Times New Roman"/>
      <charset val="204"/>
    </font>
    <font>
      <b/>
      <sz val="7"/>
      <name val="Arial"/>
      <family val="2"/>
    </font>
    <font>
      <sz val="7"/>
      <name val="Arial"/>
      <family val="2"/>
    </font>
    <font>
      <b/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11"/>
      <color rgb="FF000000"/>
      <name val="Times New Roman"/>
      <family val="1"/>
    </font>
    <font>
      <sz val="9"/>
      <color rgb="FF000000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name val="Calibri"/>
      <family val="2"/>
    </font>
    <font>
      <b/>
      <sz val="9"/>
      <color rgb="FF000000"/>
      <name val="Times New Roman"/>
      <family val="1"/>
    </font>
    <font>
      <b/>
      <sz val="11"/>
      <color rgb="FF000000"/>
      <name val="Arial"/>
      <family val="2"/>
    </font>
    <font>
      <b/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7F7F7F"/>
      </patternFill>
    </fill>
    <fill>
      <patternFill patternType="solid">
        <fgColor rgb="FF969696"/>
      </patternFill>
    </fill>
    <fill>
      <patternFill patternType="solid">
        <fgColor rgb="FFC0C0C0"/>
      </patternFill>
    </fill>
    <fill>
      <patternFill patternType="solid">
        <fgColor rgb="FFCCCCFF"/>
      </patternFill>
    </fill>
    <fill>
      <patternFill patternType="solid">
        <fgColor rgb="FFFFFF99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C0C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2">
    <xf numFmtId="0" fontId="0" fillId="0" borderId="0" xfId="0" applyFill="1" applyBorder="1" applyAlignment="1">
      <alignment horizontal="left" vertical="top"/>
    </xf>
    <xf numFmtId="0" fontId="0" fillId="7" borderId="0" xfId="0" applyFill="1" applyBorder="1" applyAlignment="1">
      <alignment horizontal="left" vertical="top"/>
    </xf>
    <xf numFmtId="0" fontId="0" fillId="8" borderId="0" xfId="0" applyFill="1" applyBorder="1" applyAlignment="1">
      <alignment horizontal="left" vertical="top"/>
    </xf>
    <xf numFmtId="0" fontId="2" fillId="8" borderId="0" xfId="0" applyFont="1" applyFill="1" applyBorder="1" applyAlignment="1">
      <alignment horizontal="left" vertical="top"/>
    </xf>
    <xf numFmtId="0" fontId="0" fillId="8" borderId="0" xfId="0" applyFill="1" applyBorder="1" applyAlignment="1">
      <alignment horizontal="right" vertical="top"/>
    </xf>
    <xf numFmtId="0" fontId="2" fillId="8" borderId="0" xfId="0" applyFont="1" applyFill="1" applyBorder="1" applyAlignment="1">
      <alignment vertical="top" wrapText="1"/>
    </xf>
    <xf numFmtId="0" fontId="0" fillId="8" borderId="0" xfId="0" applyFill="1" applyBorder="1" applyAlignment="1">
      <alignment horizontal="left" vertical="top" wrapText="1"/>
    </xf>
    <xf numFmtId="0" fontId="1" fillId="8" borderId="0" xfId="0" applyFont="1" applyFill="1" applyBorder="1" applyAlignment="1">
      <alignment horizontal="left" vertical="top" wrapText="1"/>
    </xf>
    <xf numFmtId="0" fontId="2" fillId="8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/>
    </xf>
    <xf numFmtId="0" fontId="6" fillId="0" borderId="3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10" fontId="8" fillId="0" borderId="4" xfId="0" applyNumberFormat="1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left" vertical="top" wrapText="1"/>
    </xf>
    <xf numFmtId="0" fontId="6" fillId="2" borderId="11" xfId="0" applyFont="1" applyFill="1" applyBorder="1" applyAlignment="1">
      <alignment horizontal="left" vertical="top" wrapText="1"/>
    </xf>
    <xf numFmtId="164" fontId="5" fillId="2" borderId="10" xfId="0" applyNumberFormat="1" applyFont="1" applyFill="1" applyBorder="1" applyAlignment="1">
      <alignment horizontal="left" vertical="top" wrapText="1"/>
    </xf>
    <xf numFmtId="0" fontId="6" fillId="4" borderId="8" xfId="0" applyFont="1" applyFill="1" applyBorder="1" applyAlignment="1">
      <alignment horizontal="left" vertical="top" wrapText="1"/>
    </xf>
    <xf numFmtId="0" fontId="6" fillId="4" borderId="4" xfId="0" applyFont="1" applyFill="1" applyBorder="1" applyAlignment="1">
      <alignment horizontal="left" vertical="top" wrapText="1"/>
    </xf>
    <xf numFmtId="166" fontId="5" fillId="4" borderId="4" xfId="0" applyNumberFormat="1" applyFont="1" applyFill="1" applyBorder="1" applyAlignment="1">
      <alignment horizontal="left" vertical="top" wrapText="1"/>
    </xf>
    <xf numFmtId="166" fontId="4" fillId="6" borderId="8" xfId="0" applyNumberFormat="1" applyFont="1" applyFill="1" applyBorder="1" applyAlignment="1">
      <alignment horizontal="left" vertical="top" wrapText="1"/>
    </xf>
    <xf numFmtId="166" fontId="4" fillId="0" borderId="8" xfId="0" applyNumberFormat="1" applyFont="1" applyFill="1" applyBorder="1" applyAlignment="1">
      <alignment horizontal="left" vertical="top" wrapText="1"/>
    </xf>
    <xf numFmtId="166" fontId="5" fillId="4" borderId="8" xfId="0" applyNumberFormat="1" applyFont="1" applyFill="1" applyBorder="1" applyAlignment="1">
      <alignment horizontal="left" vertical="top" wrapText="1"/>
    </xf>
    <xf numFmtId="166" fontId="4" fillId="6" borderId="8" xfId="0" applyNumberFormat="1" applyFont="1" applyFill="1" applyBorder="1" applyAlignment="1">
      <alignment horizontal="right" vertical="top" wrapText="1"/>
    </xf>
    <xf numFmtId="164" fontId="5" fillId="4" borderId="4" xfId="0" applyNumberFormat="1" applyFont="1" applyFill="1" applyBorder="1" applyAlignment="1">
      <alignment horizontal="left" vertical="top" wrapText="1"/>
    </xf>
    <xf numFmtId="164" fontId="5" fillId="4" borderId="8" xfId="0" applyNumberFormat="1" applyFont="1" applyFill="1" applyBorder="1" applyAlignment="1">
      <alignment horizontal="left" vertical="top" wrapText="1"/>
    </xf>
    <xf numFmtId="164" fontId="4" fillId="0" borderId="8" xfId="0" applyNumberFormat="1" applyFont="1" applyFill="1" applyBorder="1" applyAlignment="1">
      <alignment horizontal="left" vertical="top" wrapText="1"/>
    </xf>
    <xf numFmtId="166" fontId="4" fillId="6" borderId="15" xfId="0" applyNumberFormat="1" applyFont="1" applyFill="1" applyBorder="1" applyAlignment="1">
      <alignment horizontal="right" vertical="top" wrapText="1"/>
    </xf>
    <xf numFmtId="166" fontId="4" fillId="0" borderId="15" xfId="0" applyNumberFormat="1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/>
    </xf>
    <xf numFmtId="0" fontId="6" fillId="8" borderId="0" xfId="0" applyFont="1" applyFill="1" applyBorder="1" applyAlignment="1">
      <alignment horizontal="left" vertical="top"/>
    </xf>
    <xf numFmtId="164" fontId="6" fillId="0" borderId="0" xfId="0" applyNumberFormat="1" applyFont="1" applyFill="1" applyBorder="1" applyAlignment="1">
      <alignment horizontal="left" vertical="top"/>
    </xf>
    <xf numFmtId="169" fontId="6" fillId="0" borderId="0" xfId="0" applyNumberFormat="1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164" fontId="4" fillId="0" borderId="0" xfId="0" applyNumberFormat="1" applyFont="1" applyFill="1" applyBorder="1" applyAlignment="1">
      <alignment vertical="top" wrapText="1"/>
    </xf>
    <xf numFmtId="164" fontId="4" fillId="6" borderId="0" xfId="0" applyNumberFormat="1" applyFont="1" applyFill="1" applyBorder="1" applyAlignment="1">
      <alignment horizontal="left" vertical="top" wrapText="1"/>
    </xf>
    <xf numFmtId="164" fontId="4" fillId="8" borderId="0" xfId="0" applyNumberFormat="1" applyFont="1" applyFill="1" applyBorder="1" applyAlignment="1">
      <alignment horizontal="left" vertical="top" wrapText="1"/>
    </xf>
    <xf numFmtId="164" fontId="4" fillId="8" borderId="0" xfId="0" applyNumberFormat="1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center" vertical="top"/>
    </xf>
    <xf numFmtId="0" fontId="8" fillId="8" borderId="0" xfId="0" applyFont="1" applyFill="1" applyBorder="1" applyAlignment="1">
      <alignment vertical="top" wrapText="1"/>
    </xf>
    <xf numFmtId="0" fontId="6" fillId="8" borderId="0" xfId="0" applyFont="1" applyFill="1" applyBorder="1" applyAlignment="1">
      <alignment horizontal="left" vertical="top" wrapText="1"/>
    </xf>
    <xf numFmtId="2" fontId="3" fillId="0" borderId="0" xfId="0" applyNumberFormat="1" applyFont="1" applyFill="1" applyBorder="1" applyAlignment="1">
      <alignment horizontal="left" vertical="top"/>
    </xf>
    <xf numFmtId="2" fontId="6" fillId="0" borderId="0" xfId="0" applyNumberFormat="1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top" wrapText="1"/>
    </xf>
    <xf numFmtId="164" fontId="5" fillId="7" borderId="27" xfId="0" applyNumberFormat="1" applyFont="1" applyFill="1" applyBorder="1" applyAlignment="1">
      <alignment horizontal="center" vertical="top"/>
    </xf>
    <xf numFmtId="0" fontId="7" fillId="3" borderId="0" xfId="0" applyFont="1" applyFill="1" applyBorder="1" applyAlignment="1">
      <alignment horizontal="right" vertical="top" wrapText="1"/>
    </xf>
    <xf numFmtId="164" fontId="5" fillId="4" borderId="0" xfId="0" applyNumberFormat="1" applyFont="1" applyFill="1" applyBorder="1" applyAlignment="1">
      <alignment horizontal="right" vertical="top" wrapText="1"/>
    </xf>
    <xf numFmtId="164" fontId="4" fillId="0" borderId="0" xfId="0" applyNumberFormat="1" applyFont="1" applyFill="1" applyBorder="1" applyAlignment="1">
      <alignment vertical="top"/>
    </xf>
    <xf numFmtId="164" fontId="5" fillId="7" borderId="0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left" vertical="top"/>
    </xf>
    <xf numFmtId="0" fontId="11" fillId="0" borderId="18" xfId="0" applyFont="1" applyFill="1" applyBorder="1" applyAlignment="1">
      <alignment horizontal="left" vertical="top" wrapText="1"/>
    </xf>
    <xf numFmtId="0" fontId="11" fillId="0" borderId="17" xfId="0" applyFont="1" applyFill="1" applyBorder="1" applyAlignment="1">
      <alignment horizontal="left" vertical="top" wrapText="1"/>
    </xf>
    <xf numFmtId="0" fontId="12" fillId="0" borderId="33" xfId="0" applyFont="1" applyFill="1" applyBorder="1" applyAlignment="1">
      <alignment horizontal="left" vertical="top" wrapText="1"/>
    </xf>
    <xf numFmtId="0" fontId="11" fillId="0" borderId="24" xfId="0" applyFont="1" applyFill="1" applyBorder="1" applyAlignment="1">
      <alignment horizontal="left" vertical="top" wrapText="1"/>
    </xf>
    <xf numFmtId="0" fontId="11" fillId="0" borderId="21" xfId="0" applyFont="1" applyFill="1" applyBorder="1" applyAlignment="1">
      <alignment horizontal="left" vertical="top" wrapText="1"/>
    </xf>
    <xf numFmtId="0" fontId="11" fillId="0" borderId="25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38" xfId="0" applyFont="1" applyFill="1" applyBorder="1" applyAlignment="1">
      <alignment horizontal="left" vertical="top" wrapText="1"/>
    </xf>
    <xf numFmtId="0" fontId="12" fillId="0" borderId="37" xfId="0" applyFont="1" applyFill="1" applyBorder="1" applyAlignment="1">
      <alignment horizontal="left" vertical="top" wrapText="1"/>
    </xf>
    <xf numFmtId="0" fontId="12" fillId="0" borderId="37" xfId="0" applyFont="1" applyFill="1" applyBorder="1" applyAlignment="1">
      <alignment horizontal="center" vertical="top" wrapText="1"/>
    </xf>
    <xf numFmtId="0" fontId="13" fillId="0" borderId="36" xfId="0" applyFont="1" applyFill="1" applyBorder="1" applyAlignment="1">
      <alignment horizontal="left" vertical="top" wrapText="1"/>
    </xf>
    <xf numFmtId="0" fontId="13" fillId="0" borderId="27" xfId="0" applyFont="1" applyFill="1" applyBorder="1" applyAlignment="1">
      <alignment horizontal="left" vertical="top" wrapText="1"/>
    </xf>
    <xf numFmtId="0" fontId="13" fillId="0" borderId="31" xfId="0" applyFont="1" applyFill="1" applyBorder="1" applyAlignment="1">
      <alignment horizontal="left" vertical="top" wrapText="1"/>
    </xf>
    <xf numFmtId="0" fontId="13" fillId="0" borderId="28" xfId="0" applyFont="1" applyFill="1" applyBorder="1" applyAlignment="1">
      <alignment horizontal="left" vertical="top" wrapText="1"/>
    </xf>
    <xf numFmtId="0" fontId="13" fillId="0" borderId="28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165" fontId="14" fillId="4" borderId="4" xfId="0" applyNumberFormat="1" applyFont="1" applyFill="1" applyBorder="1" applyAlignment="1">
      <alignment horizontal="left" vertical="top" wrapText="1"/>
    </xf>
    <xf numFmtId="0" fontId="11" fillId="4" borderId="8" xfId="0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0" fontId="11" fillId="4" borderId="6" xfId="0" applyFont="1" applyFill="1" applyBorder="1" applyAlignment="1">
      <alignment horizontal="left" vertical="top" wrapText="1"/>
    </xf>
    <xf numFmtId="0" fontId="11" fillId="4" borderId="4" xfId="0" applyFont="1" applyFill="1" applyBorder="1" applyAlignment="1">
      <alignment horizontal="left" vertical="top" wrapText="1"/>
    </xf>
    <xf numFmtId="166" fontId="14" fillId="4" borderId="4" xfId="0" applyNumberFormat="1" applyFont="1" applyFill="1" applyBorder="1" applyAlignment="1">
      <alignment horizontal="left" vertical="top" wrapText="1"/>
    </xf>
    <xf numFmtId="165" fontId="15" fillId="0" borderId="8" xfId="0" applyNumberFormat="1" applyFont="1" applyFill="1" applyBorder="1" applyAlignment="1">
      <alignment horizontal="left" vertical="top" wrapText="1"/>
    </xf>
    <xf numFmtId="0" fontId="13" fillId="5" borderId="8" xfId="0" applyFont="1" applyFill="1" applyBorder="1" applyAlignment="1">
      <alignment horizontal="left" vertical="top" wrapText="1"/>
    </xf>
    <xf numFmtId="0" fontId="13" fillId="6" borderId="19" xfId="0" applyFont="1" applyFill="1" applyBorder="1" applyAlignment="1">
      <alignment horizontal="left" vertical="top" wrapText="1"/>
    </xf>
    <xf numFmtId="0" fontId="13" fillId="6" borderId="19" xfId="0" applyFont="1" applyFill="1" applyBorder="1" applyAlignment="1">
      <alignment horizontal="center" vertical="top" wrapText="1"/>
    </xf>
    <xf numFmtId="166" fontId="15" fillId="0" borderId="19" xfId="0" applyNumberFormat="1" applyFont="1" applyFill="1" applyBorder="1" applyAlignment="1">
      <alignment horizontal="right" vertical="top" wrapText="1"/>
    </xf>
    <xf numFmtId="166" fontId="15" fillId="0" borderId="19" xfId="0" applyNumberFormat="1" applyFont="1" applyFill="1" applyBorder="1" applyAlignment="1">
      <alignment horizontal="left" vertical="top" wrapText="1"/>
    </xf>
    <xf numFmtId="166" fontId="15" fillId="6" borderId="19" xfId="0" applyNumberFormat="1" applyFont="1" applyFill="1" applyBorder="1" applyAlignment="1">
      <alignment horizontal="left" vertical="top" wrapText="1"/>
    </xf>
    <xf numFmtId="0" fontId="13" fillId="5" borderId="19" xfId="0" applyFont="1" applyFill="1" applyBorder="1" applyAlignment="1">
      <alignment horizontal="left" vertical="top" wrapText="1"/>
    </xf>
    <xf numFmtId="0" fontId="16" fillId="5" borderId="8" xfId="0" applyFont="1" applyFill="1" applyBorder="1" applyAlignment="1">
      <alignment horizontal="left" vertical="top" wrapText="1"/>
    </xf>
    <xf numFmtId="165" fontId="14" fillId="4" borderId="8" xfId="0" applyNumberFormat="1" applyFont="1" applyFill="1" applyBorder="1" applyAlignment="1">
      <alignment horizontal="left" vertical="top" wrapText="1"/>
    </xf>
    <xf numFmtId="0" fontId="12" fillId="4" borderId="8" xfId="0" applyFont="1" applyFill="1" applyBorder="1" applyAlignment="1">
      <alignment horizontal="left" vertical="top" wrapText="1"/>
    </xf>
    <xf numFmtId="0" fontId="11" fillId="4" borderId="10" xfId="0" applyFont="1" applyFill="1" applyBorder="1" applyAlignment="1">
      <alignment horizontal="left" vertical="top" wrapText="1"/>
    </xf>
    <xf numFmtId="166" fontId="14" fillId="4" borderId="8" xfId="0" applyNumberFormat="1" applyFont="1" applyFill="1" applyBorder="1" applyAlignment="1">
      <alignment horizontal="left" vertical="top" wrapText="1"/>
    </xf>
    <xf numFmtId="0" fontId="13" fillId="6" borderId="8" xfId="0" applyFont="1" applyFill="1" applyBorder="1" applyAlignment="1">
      <alignment horizontal="left" vertical="top" wrapText="1"/>
    </xf>
    <xf numFmtId="0" fontId="13" fillId="6" borderId="8" xfId="0" applyFont="1" applyFill="1" applyBorder="1" applyAlignment="1">
      <alignment horizontal="center" vertical="top" wrapText="1"/>
    </xf>
    <xf numFmtId="166" fontId="15" fillId="0" borderId="10" xfId="0" applyNumberFormat="1" applyFont="1" applyFill="1" applyBorder="1" applyAlignment="1">
      <alignment horizontal="right" vertical="top" wrapText="1"/>
    </xf>
    <xf numFmtId="166" fontId="15" fillId="0" borderId="10" xfId="0" applyNumberFormat="1" applyFont="1" applyFill="1" applyBorder="1" applyAlignment="1">
      <alignment horizontal="left" vertical="top" wrapText="1"/>
    </xf>
    <xf numFmtId="166" fontId="15" fillId="6" borderId="8" xfId="0" applyNumberFormat="1" applyFont="1" applyFill="1" applyBorder="1" applyAlignment="1">
      <alignment horizontal="left" vertical="top" wrapText="1"/>
    </xf>
    <xf numFmtId="166" fontId="15" fillId="0" borderId="8" xfId="0" applyNumberFormat="1" applyFont="1" applyFill="1" applyBorder="1" applyAlignment="1">
      <alignment horizontal="left" vertical="top" wrapText="1"/>
    </xf>
    <xf numFmtId="0" fontId="12" fillId="4" borderId="4" xfId="0" applyFont="1" applyFill="1" applyBorder="1" applyAlignment="1">
      <alignment horizontal="left" vertical="top" wrapText="1"/>
    </xf>
    <xf numFmtId="0" fontId="11" fillId="6" borderId="8" xfId="0" applyFont="1" applyFill="1" applyBorder="1" applyAlignment="1">
      <alignment horizontal="left" vertical="top" wrapText="1"/>
    </xf>
    <xf numFmtId="166" fontId="14" fillId="0" borderId="10" xfId="0" applyNumberFormat="1" applyFont="1" applyFill="1" applyBorder="1" applyAlignment="1">
      <alignment horizontal="left" vertical="top" wrapText="1"/>
    </xf>
    <xf numFmtId="0" fontId="11" fillId="4" borderId="12" xfId="0" applyFont="1" applyFill="1" applyBorder="1" applyAlignment="1">
      <alignment horizontal="left" vertical="top" wrapText="1"/>
    </xf>
    <xf numFmtId="0" fontId="11" fillId="4" borderId="20" xfId="0" applyFont="1" applyFill="1" applyBorder="1" applyAlignment="1">
      <alignment horizontal="left" vertical="top" wrapText="1"/>
    </xf>
    <xf numFmtId="166" fontId="12" fillId="8" borderId="12" xfId="0" applyNumberFormat="1" applyFont="1" applyFill="1" applyBorder="1" applyAlignment="1">
      <alignment horizontal="left" vertical="top" wrapText="1"/>
    </xf>
    <xf numFmtId="166" fontId="14" fillId="4" borderId="20" xfId="0" applyNumberFormat="1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13" fillId="6" borderId="14" xfId="0" applyFont="1" applyFill="1" applyBorder="1" applyAlignment="1">
      <alignment horizontal="center" vertical="top" wrapText="1"/>
    </xf>
    <xf numFmtId="166" fontId="15" fillId="0" borderId="21" xfId="0" applyNumberFormat="1" applyFont="1" applyFill="1" applyBorder="1" applyAlignment="1">
      <alignment horizontal="left" vertical="top" wrapText="1"/>
    </xf>
    <xf numFmtId="166" fontId="15" fillId="6" borderId="21" xfId="0" applyNumberFormat="1" applyFont="1" applyFill="1" applyBorder="1" applyAlignment="1">
      <alignment horizontal="left" vertical="top" wrapText="1"/>
    </xf>
    <xf numFmtId="0" fontId="13" fillId="5" borderId="21" xfId="0" applyFont="1" applyFill="1" applyBorder="1" applyAlignment="1">
      <alignment horizontal="left" vertical="top" wrapText="1"/>
    </xf>
    <xf numFmtId="0" fontId="16" fillId="5" borderId="21" xfId="0" applyFont="1" applyFill="1" applyBorder="1" applyAlignment="1">
      <alignment horizontal="left" vertical="top" wrapText="1"/>
    </xf>
    <xf numFmtId="0" fontId="12" fillId="4" borderId="6" xfId="0" applyFont="1" applyFill="1" applyBorder="1" applyAlignment="1">
      <alignment horizontal="right" vertical="top" wrapText="1"/>
    </xf>
    <xf numFmtId="166" fontId="12" fillId="4" borderId="10" xfId="0" applyNumberFormat="1" applyFont="1" applyFill="1" applyBorder="1" applyAlignment="1">
      <alignment horizontal="right" vertical="top" wrapText="1"/>
    </xf>
    <xf numFmtId="0" fontId="13" fillId="10" borderId="8" xfId="0" applyFont="1" applyFill="1" applyBorder="1" applyAlignment="1">
      <alignment horizontal="left" vertical="top" wrapText="1"/>
    </xf>
    <xf numFmtId="0" fontId="16" fillId="5" borderId="8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right" vertical="top" wrapText="1"/>
    </xf>
    <xf numFmtId="0" fontId="12" fillId="4" borderId="10" xfId="0" applyFont="1" applyFill="1" applyBorder="1" applyAlignment="1">
      <alignment horizontal="right" vertical="top" wrapText="1"/>
    </xf>
    <xf numFmtId="0" fontId="13" fillId="5" borderId="8" xfId="0" applyFont="1" applyFill="1" applyBorder="1" applyAlignment="1">
      <alignment horizontal="center" vertical="top" wrapText="1"/>
    </xf>
    <xf numFmtId="0" fontId="13" fillId="11" borderId="8" xfId="0" applyFont="1" applyFill="1" applyBorder="1" applyAlignment="1">
      <alignment horizontal="left" vertical="top" wrapText="1"/>
    </xf>
    <xf numFmtId="0" fontId="13" fillId="10" borderId="8" xfId="0" applyFont="1" applyFill="1" applyBorder="1" applyAlignment="1">
      <alignment horizontal="center" vertical="top" wrapText="1"/>
    </xf>
    <xf numFmtId="166" fontId="15" fillId="10" borderId="10" xfId="0" applyNumberFormat="1" applyFont="1" applyFill="1" applyBorder="1" applyAlignment="1">
      <alignment horizontal="right" vertical="top" wrapText="1"/>
    </xf>
    <xf numFmtId="165" fontId="15" fillId="0" borderId="15" xfId="0" applyNumberFormat="1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center" vertical="top" wrapText="1"/>
    </xf>
    <xf numFmtId="166" fontId="15" fillId="0" borderId="12" xfId="0" applyNumberFormat="1" applyFont="1" applyFill="1" applyBorder="1" applyAlignment="1">
      <alignment horizontal="left" vertical="top" wrapText="1"/>
    </xf>
    <xf numFmtId="166" fontId="15" fillId="6" borderId="20" xfId="0" applyNumberFormat="1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left" vertical="top"/>
    </xf>
    <xf numFmtId="0" fontId="11" fillId="0" borderId="22" xfId="0" applyFont="1" applyFill="1" applyBorder="1" applyAlignment="1">
      <alignment horizontal="left" vertical="top"/>
    </xf>
    <xf numFmtId="0" fontId="11" fillId="0" borderId="29" xfId="0" applyFont="1" applyFill="1" applyBorder="1" applyAlignment="1">
      <alignment horizontal="left" vertical="top"/>
    </xf>
    <xf numFmtId="0" fontId="17" fillId="0" borderId="29" xfId="0" applyFont="1" applyFill="1" applyBorder="1" applyAlignment="1">
      <alignment horizontal="left" vertical="top"/>
    </xf>
    <xf numFmtId="0" fontId="11" fillId="8" borderId="29" xfId="0" applyFont="1" applyFill="1" applyBorder="1" applyAlignment="1">
      <alignment horizontal="left" vertical="top"/>
    </xf>
    <xf numFmtId="2" fontId="17" fillId="0" borderId="29" xfId="0" applyNumberFormat="1" applyFont="1" applyFill="1" applyBorder="1" applyAlignment="1">
      <alignment horizontal="left" vertical="top"/>
    </xf>
    <xf numFmtId="0" fontId="11" fillId="0" borderId="30" xfId="0" applyFont="1" applyFill="1" applyBorder="1" applyAlignment="1">
      <alignment horizontal="left" vertical="top"/>
    </xf>
    <xf numFmtId="0" fontId="17" fillId="0" borderId="0" xfId="0" applyFont="1" applyFill="1" applyBorder="1" applyAlignment="1">
      <alignment horizontal="left" vertical="top"/>
    </xf>
    <xf numFmtId="0" fontId="11" fillId="8" borderId="0" xfId="0" applyFont="1" applyFill="1" applyBorder="1" applyAlignment="1">
      <alignment horizontal="left" vertical="top"/>
    </xf>
    <xf numFmtId="2" fontId="17" fillId="0" borderId="0" xfId="0" applyNumberFormat="1" applyFont="1" applyFill="1" applyBorder="1" applyAlignment="1">
      <alignment horizontal="left" vertical="top"/>
    </xf>
    <xf numFmtId="0" fontId="11" fillId="0" borderId="21" xfId="0" applyFont="1" applyFill="1" applyBorder="1" applyAlignment="1">
      <alignment horizontal="center" vertical="top"/>
    </xf>
    <xf numFmtId="0" fontId="11" fillId="0" borderId="23" xfId="0" applyFont="1" applyFill="1" applyBorder="1" applyAlignment="1">
      <alignment horizontal="left" vertical="top"/>
    </xf>
    <xf numFmtId="0" fontId="11" fillId="0" borderId="24" xfId="0" applyFont="1" applyFill="1" applyBorder="1" applyAlignment="1">
      <alignment horizontal="left" vertical="top"/>
    </xf>
    <xf numFmtId="0" fontId="11" fillId="0" borderId="24" xfId="0" applyFont="1" applyFill="1" applyBorder="1" applyAlignment="1">
      <alignment horizontal="center" vertical="top"/>
    </xf>
    <xf numFmtId="0" fontId="11" fillId="8" borderId="24" xfId="0" applyFont="1" applyFill="1" applyBorder="1" applyAlignment="1">
      <alignment horizontal="left" vertical="top"/>
    </xf>
    <xf numFmtId="2" fontId="17" fillId="0" borderId="24" xfId="0" applyNumberFormat="1" applyFont="1" applyFill="1" applyBorder="1" applyAlignment="1">
      <alignment horizontal="left" vertical="top"/>
    </xf>
    <xf numFmtId="0" fontId="11" fillId="0" borderId="25" xfId="0" applyFont="1" applyFill="1" applyBorder="1" applyAlignment="1">
      <alignment horizontal="left" vertical="top"/>
    </xf>
    <xf numFmtId="0" fontId="11" fillId="0" borderId="31" xfId="0" applyFont="1" applyFill="1" applyBorder="1" applyAlignment="1">
      <alignment horizontal="center" vertical="top"/>
    </xf>
    <xf numFmtId="0" fontId="11" fillId="0" borderId="26" xfId="0" applyFont="1" applyFill="1" applyBorder="1" applyAlignment="1">
      <alignment horizontal="left" vertical="top"/>
    </xf>
    <xf numFmtId="0" fontId="11" fillId="0" borderId="27" xfId="0" applyFont="1" applyFill="1" applyBorder="1" applyAlignment="1">
      <alignment horizontal="left" vertical="top"/>
    </xf>
    <xf numFmtId="0" fontId="11" fillId="0" borderId="27" xfId="0" applyFont="1" applyFill="1" applyBorder="1" applyAlignment="1">
      <alignment horizontal="center" vertical="top"/>
    </xf>
    <xf numFmtId="0" fontId="11" fillId="8" borderId="27" xfId="0" applyFont="1" applyFill="1" applyBorder="1" applyAlignment="1">
      <alignment horizontal="left" vertical="top"/>
    </xf>
    <xf numFmtId="2" fontId="17" fillId="0" borderId="27" xfId="0" applyNumberFormat="1" applyFont="1" applyFill="1" applyBorder="1" applyAlignment="1">
      <alignment horizontal="left" vertical="top"/>
    </xf>
    <xf numFmtId="0" fontId="11" fillId="0" borderId="28" xfId="0" applyFont="1" applyFill="1" applyBorder="1" applyAlignment="1">
      <alignment horizontal="left" vertical="top"/>
    </xf>
    <xf numFmtId="0" fontId="17" fillId="0" borderId="26" xfId="0" applyFont="1" applyFill="1" applyBorder="1" applyAlignment="1">
      <alignment horizontal="left" vertical="top"/>
    </xf>
    <xf numFmtId="164" fontId="18" fillId="2" borderId="10" xfId="0" applyNumberFormat="1" applyFont="1" applyFill="1" applyBorder="1" applyAlignment="1">
      <alignment horizontal="left" vertical="top" wrapText="1"/>
    </xf>
    <xf numFmtId="0" fontId="6" fillId="0" borderId="31" xfId="0" applyFont="1" applyFill="1" applyBorder="1" applyAlignment="1">
      <alignment horizontal="left" vertical="top" wrapText="1"/>
    </xf>
    <xf numFmtId="0" fontId="7" fillId="4" borderId="0" xfId="0" applyFont="1" applyFill="1" applyBorder="1" applyAlignment="1">
      <alignment horizontal="right" vertical="top" wrapText="1"/>
    </xf>
    <xf numFmtId="169" fontId="7" fillId="3" borderId="0" xfId="0" applyNumberFormat="1" applyFont="1" applyFill="1" applyBorder="1" applyAlignment="1">
      <alignment horizontal="right" vertical="top" wrapText="1"/>
    </xf>
    <xf numFmtId="0" fontId="8" fillId="8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166" fontId="15" fillId="0" borderId="10" xfId="0" applyNumberFormat="1" applyFont="1" applyFill="1" applyBorder="1" applyAlignment="1">
      <alignment horizontal="left" vertical="top" wrapText="1"/>
    </xf>
    <xf numFmtId="166" fontId="15" fillId="0" borderId="10" xfId="0" applyNumberFormat="1" applyFont="1" applyFill="1" applyBorder="1" applyAlignment="1">
      <alignment horizontal="right" vertical="top" wrapText="1"/>
    </xf>
    <xf numFmtId="164" fontId="5" fillId="7" borderId="31" xfId="0" applyNumberFormat="1" applyFont="1" applyFill="1" applyBorder="1" applyAlignment="1">
      <alignment horizontal="center" vertical="top"/>
    </xf>
    <xf numFmtId="0" fontId="9" fillId="8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left" vertical="top" wrapText="1"/>
    </xf>
    <xf numFmtId="169" fontId="5" fillId="2" borderId="0" xfId="0" applyNumberFormat="1" applyFont="1" applyFill="1" applyBorder="1" applyAlignment="1">
      <alignment horizontal="left" vertical="top" wrapText="1"/>
    </xf>
    <xf numFmtId="164" fontId="5" fillId="2" borderId="0" xfId="0" applyNumberFormat="1" applyFont="1" applyFill="1" applyBorder="1" applyAlignment="1">
      <alignment horizontal="left" vertical="top" wrapText="1"/>
    </xf>
    <xf numFmtId="165" fontId="5" fillId="4" borderId="0" xfId="0" applyNumberFormat="1" applyFont="1" applyFill="1" applyBorder="1" applyAlignment="1">
      <alignment horizontal="left" vertical="top" wrapText="1"/>
    </xf>
    <xf numFmtId="0" fontId="6" fillId="4" borderId="0" xfId="0" applyFont="1" applyFill="1" applyBorder="1" applyAlignment="1">
      <alignment horizontal="left" vertical="top" wrapText="1"/>
    </xf>
    <xf numFmtId="0" fontId="7" fillId="4" borderId="0" xfId="0" applyFont="1" applyFill="1" applyBorder="1" applyAlignment="1">
      <alignment horizontal="left" vertical="top" wrapText="1"/>
    </xf>
    <xf numFmtId="164" fontId="5" fillId="4" borderId="0" xfId="0" applyNumberFormat="1" applyFont="1" applyFill="1" applyBorder="1" applyAlignment="1">
      <alignment horizontal="left" vertical="top" wrapText="1"/>
    </xf>
    <xf numFmtId="165" fontId="4" fillId="0" borderId="0" xfId="0" applyNumberFormat="1" applyFont="1" applyFill="1" applyBorder="1" applyAlignment="1">
      <alignment horizontal="left" vertical="top" wrapText="1"/>
    </xf>
    <xf numFmtId="0" fontId="8" fillId="5" borderId="0" xfId="0" applyFont="1" applyFill="1" applyBorder="1" applyAlignment="1">
      <alignment horizontal="left" vertical="top" wrapText="1"/>
    </xf>
    <xf numFmtId="0" fontId="8" fillId="6" borderId="0" xfId="0" applyFont="1" applyFill="1" applyBorder="1" applyAlignment="1">
      <alignment horizontal="left" vertical="top" wrapText="1"/>
    </xf>
    <xf numFmtId="0" fontId="8" fillId="6" borderId="0" xfId="0" applyFont="1" applyFill="1" applyBorder="1" applyAlignment="1">
      <alignment horizontal="center" vertical="top" wrapText="1"/>
    </xf>
    <xf numFmtId="166" fontId="4" fillId="0" borderId="0" xfId="0" applyNumberFormat="1" applyFont="1" applyFill="1" applyBorder="1" applyAlignment="1">
      <alignment horizontal="right" vertical="top" wrapText="1"/>
    </xf>
    <xf numFmtId="166" fontId="4" fillId="0" borderId="0" xfId="0" applyNumberFormat="1" applyFont="1" applyFill="1" applyBorder="1" applyAlignment="1">
      <alignment horizontal="left" vertical="top" wrapText="1"/>
    </xf>
    <xf numFmtId="166" fontId="4" fillId="6" borderId="0" xfId="0" applyNumberFormat="1" applyFont="1" applyFill="1" applyBorder="1" applyAlignment="1">
      <alignment horizontal="left" vertical="top" wrapText="1"/>
    </xf>
    <xf numFmtId="0" fontId="9" fillId="5" borderId="0" xfId="0" applyFont="1" applyFill="1" applyBorder="1" applyAlignment="1">
      <alignment horizontal="left" vertical="top" wrapText="1"/>
    </xf>
    <xf numFmtId="166" fontId="4" fillId="9" borderId="0" xfId="0" applyNumberFormat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left" vertical="top" wrapText="1"/>
    </xf>
    <xf numFmtId="166" fontId="5" fillId="4" borderId="0" xfId="0" applyNumberFormat="1" applyFont="1" applyFill="1" applyBorder="1" applyAlignment="1">
      <alignment horizontal="left" vertical="top" wrapText="1"/>
    </xf>
    <xf numFmtId="166" fontId="4" fillId="6" borderId="0" xfId="0" applyNumberFormat="1" applyFont="1" applyFill="1" applyBorder="1" applyAlignment="1">
      <alignment horizontal="right" vertical="top" wrapText="1"/>
    </xf>
    <xf numFmtId="166" fontId="5" fillId="0" borderId="0" xfId="0" applyNumberFormat="1" applyFont="1" applyFill="1" applyBorder="1" applyAlignment="1">
      <alignment horizontal="left" vertical="top" wrapText="1"/>
    </xf>
    <xf numFmtId="169" fontId="7" fillId="3" borderId="0" xfId="0" applyNumberFormat="1" applyFont="1" applyFill="1" applyBorder="1" applyAlignment="1">
      <alignment horizontal="left" vertical="top" wrapText="1"/>
    </xf>
    <xf numFmtId="0" fontId="9" fillId="5" borderId="0" xfId="0" applyFont="1" applyFill="1" applyBorder="1" applyAlignment="1">
      <alignment horizontal="left" vertical="center" wrapText="1"/>
    </xf>
    <xf numFmtId="166" fontId="4" fillId="8" borderId="0" xfId="0" applyNumberFormat="1" applyFont="1" applyFill="1" applyBorder="1" applyAlignment="1">
      <alignment horizontal="left" vertical="top" wrapText="1"/>
    </xf>
    <xf numFmtId="169" fontId="8" fillId="8" borderId="0" xfId="0" applyNumberFormat="1" applyFont="1" applyFill="1" applyBorder="1" applyAlignment="1">
      <alignment horizontal="left" vertical="top" wrapText="1"/>
    </xf>
    <xf numFmtId="166" fontId="5" fillId="8" borderId="0" xfId="0" applyNumberFormat="1" applyFont="1" applyFill="1" applyBorder="1" applyAlignment="1">
      <alignment horizontal="left" vertical="top" wrapText="1"/>
    </xf>
    <xf numFmtId="0" fontId="6" fillId="6" borderId="0" xfId="0" applyFont="1" applyFill="1" applyBorder="1" applyAlignment="1">
      <alignment horizontal="left" vertical="top" wrapText="1"/>
    </xf>
    <xf numFmtId="164" fontId="7" fillId="3" borderId="0" xfId="0" applyNumberFormat="1" applyFont="1" applyFill="1" applyBorder="1" applyAlignment="1">
      <alignment horizontal="right" vertical="top" wrapText="1"/>
    </xf>
    <xf numFmtId="2" fontId="6" fillId="8" borderId="0" xfId="0" applyNumberFormat="1" applyFont="1" applyFill="1" applyBorder="1" applyAlignment="1">
      <alignment horizontal="left" vertical="top"/>
    </xf>
    <xf numFmtId="167" fontId="4" fillId="6" borderId="0" xfId="0" applyNumberFormat="1" applyFont="1" applyFill="1" applyBorder="1" applyAlignment="1">
      <alignment horizontal="center" vertical="top" wrapText="1"/>
    </xf>
    <xf numFmtId="164" fontId="4" fillId="0" borderId="0" xfId="0" applyNumberFormat="1" applyFont="1" applyFill="1" applyBorder="1" applyAlignment="1">
      <alignment horizontal="left" vertical="top"/>
    </xf>
    <xf numFmtId="166" fontId="15" fillId="0" borderId="10" xfId="0" applyNumberFormat="1" applyFont="1" applyFill="1" applyBorder="1" applyAlignment="1">
      <alignment horizontal="left" vertical="top" wrapText="1"/>
    </xf>
    <xf numFmtId="166" fontId="18" fillId="4" borderId="8" xfId="0" applyNumberFormat="1" applyFont="1" applyFill="1" applyBorder="1" applyAlignment="1">
      <alignment horizontal="left" vertical="top" wrapText="1"/>
    </xf>
    <xf numFmtId="166" fontId="4" fillId="0" borderId="19" xfId="0" applyNumberFormat="1" applyFont="1" applyFill="1" applyBorder="1" applyAlignment="1">
      <alignment horizontal="left" vertical="top" wrapText="1"/>
    </xf>
    <xf numFmtId="164" fontId="18" fillId="4" borderId="8" xfId="0" applyNumberFormat="1" applyFont="1" applyFill="1" applyBorder="1" applyAlignment="1">
      <alignment horizontal="left" vertical="top" wrapText="1"/>
    </xf>
    <xf numFmtId="166" fontId="18" fillId="4" borderId="4" xfId="0" applyNumberFormat="1" applyFont="1" applyFill="1" applyBorder="1" applyAlignment="1">
      <alignment horizontal="left" vertical="top" wrapText="1"/>
    </xf>
    <xf numFmtId="166" fontId="4" fillId="0" borderId="20" xfId="0" applyNumberFormat="1" applyFont="1" applyFill="1" applyBorder="1" applyAlignment="1">
      <alignment horizontal="left" vertical="top" wrapText="1"/>
    </xf>
    <xf numFmtId="166" fontId="15" fillId="0" borderId="10" xfId="0" applyNumberFormat="1" applyFont="1" applyFill="1" applyBorder="1" applyAlignment="1">
      <alignment horizontal="left" vertical="top" wrapText="1"/>
    </xf>
    <xf numFmtId="166" fontId="15" fillId="0" borderId="10" xfId="0" applyNumberFormat="1" applyFont="1" applyFill="1" applyBorder="1" applyAlignment="1">
      <alignment horizontal="right" vertical="top" wrapText="1"/>
    </xf>
    <xf numFmtId="0" fontId="10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165" fontId="14" fillId="3" borderId="13" xfId="0" applyNumberFormat="1" applyFont="1" applyFill="1" applyBorder="1" applyAlignment="1">
      <alignment horizontal="left" vertical="top" wrapText="1"/>
    </xf>
    <xf numFmtId="165" fontId="14" fillId="3" borderId="12" xfId="0" applyNumberFormat="1" applyFont="1" applyFill="1" applyBorder="1" applyAlignment="1">
      <alignment horizontal="left" vertical="top" wrapText="1"/>
    </xf>
    <xf numFmtId="0" fontId="12" fillId="3" borderId="14" xfId="0" applyFont="1" applyFill="1" applyBorder="1" applyAlignment="1">
      <alignment horizontal="left" vertical="top" wrapText="1"/>
    </xf>
    <xf numFmtId="0" fontId="12" fillId="3" borderId="13" xfId="0" applyFont="1" applyFill="1" applyBorder="1" applyAlignment="1">
      <alignment horizontal="left" vertical="top" wrapText="1"/>
    </xf>
    <xf numFmtId="0" fontId="12" fillId="3" borderId="12" xfId="0" applyFont="1" applyFill="1" applyBorder="1" applyAlignment="1">
      <alignment horizontal="left" vertical="top" wrapText="1"/>
    </xf>
    <xf numFmtId="164" fontId="19" fillId="3" borderId="14" xfId="0" applyNumberFormat="1" applyFont="1" applyFill="1" applyBorder="1" applyAlignment="1">
      <alignment horizontal="right" vertical="top" wrapText="1"/>
    </xf>
    <xf numFmtId="0" fontId="19" fillId="3" borderId="13" xfId="0" applyFont="1" applyFill="1" applyBorder="1" applyAlignment="1">
      <alignment horizontal="right" vertical="top" wrapText="1"/>
    </xf>
    <xf numFmtId="0" fontId="19" fillId="3" borderId="12" xfId="0" applyFont="1" applyFill="1" applyBorder="1" applyAlignment="1">
      <alignment horizontal="right" vertical="top" wrapText="1"/>
    </xf>
    <xf numFmtId="0" fontId="11" fillId="4" borderId="9" xfId="0" applyFont="1" applyFill="1" applyBorder="1" applyAlignment="1">
      <alignment horizontal="left" vertical="top" wrapText="1"/>
    </xf>
    <xf numFmtId="0" fontId="11" fillId="4" borderId="10" xfId="0" applyFont="1" applyFill="1" applyBorder="1" applyAlignment="1">
      <alignment horizontal="left" vertical="top" wrapText="1"/>
    </xf>
    <xf numFmtId="0" fontId="12" fillId="4" borderId="5" xfId="0" applyFont="1" applyFill="1" applyBorder="1" applyAlignment="1">
      <alignment horizontal="right" vertical="top" wrapText="1"/>
    </xf>
    <xf numFmtId="0" fontId="12" fillId="4" borderId="7" xfId="0" applyFont="1" applyFill="1" applyBorder="1" applyAlignment="1">
      <alignment horizontal="right" vertical="top" wrapText="1"/>
    </xf>
    <xf numFmtId="0" fontId="12" fillId="4" borderId="6" xfId="0" applyFont="1" applyFill="1" applyBorder="1" applyAlignment="1">
      <alignment horizontal="right" vertical="top" wrapText="1"/>
    </xf>
    <xf numFmtId="0" fontId="13" fillId="6" borderId="9" xfId="0" applyFont="1" applyFill="1" applyBorder="1" applyAlignment="1">
      <alignment horizontal="left" vertical="top" wrapText="1"/>
    </xf>
    <xf numFmtId="0" fontId="13" fillId="6" borderId="10" xfId="0" applyFont="1" applyFill="1" applyBorder="1" applyAlignment="1">
      <alignment horizontal="left" vertical="top" wrapText="1"/>
    </xf>
    <xf numFmtId="166" fontId="15" fillId="0" borderId="9" xfId="0" applyNumberFormat="1" applyFont="1" applyFill="1" applyBorder="1" applyAlignment="1">
      <alignment horizontal="left" vertical="top" wrapText="1"/>
    </xf>
    <xf numFmtId="166" fontId="15" fillId="0" borderId="10" xfId="0" applyNumberFormat="1" applyFont="1" applyFill="1" applyBorder="1" applyAlignment="1">
      <alignment horizontal="left" vertical="top" wrapText="1"/>
    </xf>
    <xf numFmtId="166" fontId="15" fillId="0" borderId="11" xfId="0" applyNumberFormat="1" applyFont="1" applyFill="1" applyBorder="1" applyAlignment="1">
      <alignment horizontal="left" vertical="top" wrapText="1"/>
    </xf>
    <xf numFmtId="167" fontId="15" fillId="6" borderId="9" xfId="0" applyNumberFormat="1" applyFont="1" applyFill="1" applyBorder="1" applyAlignment="1">
      <alignment horizontal="center" vertical="top" wrapText="1"/>
    </xf>
    <xf numFmtId="167" fontId="15" fillId="6" borderId="10" xfId="0" applyNumberFormat="1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left" vertical="top" wrapText="1"/>
    </xf>
    <xf numFmtId="0" fontId="8" fillId="8" borderId="0" xfId="0" applyFont="1" applyFill="1" applyBorder="1" applyAlignment="1">
      <alignment horizontal="left" vertical="top" wrapText="1"/>
    </xf>
    <xf numFmtId="0" fontId="6" fillId="4" borderId="0" xfId="0" applyFont="1" applyFill="1" applyBorder="1" applyAlignment="1">
      <alignment horizontal="left" vertical="top" wrapText="1"/>
    </xf>
    <xf numFmtId="0" fontId="7" fillId="4" borderId="0" xfId="0" applyFont="1" applyFill="1" applyBorder="1" applyAlignment="1">
      <alignment horizontal="right" vertical="top" wrapText="1"/>
    </xf>
    <xf numFmtId="0" fontId="8" fillId="6" borderId="0" xfId="0" applyFont="1" applyFill="1" applyBorder="1" applyAlignment="1">
      <alignment horizontal="left" vertical="top" wrapText="1"/>
    </xf>
    <xf numFmtId="166" fontId="4" fillId="0" borderId="0" xfId="0" applyNumberFormat="1" applyFont="1" applyFill="1" applyBorder="1" applyAlignment="1">
      <alignment horizontal="left" vertical="top" wrapText="1"/>
    </xf>
    <xf numFmtId="165" fontId="5" fillId="3" borderId="0" xfId="0" applyNumberFormat="1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top" wrapText="1"/>
    </xf>
    <xf numFmtId="165" fontId="5" fillId="7" borderId="31" xfId="0" applyNumberFormat="1" applyFont="1" applyFill="1" applyBorder="1" applyAlignment="1">
      <alignment horizontal="center" vertical="top" wrapText="1"/>
    </xf>
    <xf numFmtId="165" fontId="4" fillId="7" borderId="31" xfId="0" applyNumberFormat="1" applyFont="1" applyFill="1" applyBorder="1" applyAlignment="1">
      <alignment horizontal="center" vertical="top" wrapText="1"/>
    </xf>
    <xf numFmtId="167" fontId="4" fillId="6" borderId="0" xfId="0" applyNumberFormat="1" applyFont="1" applyFill="1" applyBorder="1" applyAlignment="1">
      <alignment horizontal="center" vertical="top" wrapText="1"/>
    </xf>
    <xf numFmtId="168" fontId="4" fillId="6" borderId="0" xfId="0" applyNumberFormat="1" applyFont="1" applyFill="1" applyBorder="1" applyAlignment="1">
      <alignment horizontal="center" vertical="top" wrapText="1"/>
    </xf>
    <xf numFmtId="166" fontId="4" fillId="0" borderId="0" xfId="0" applyNumberFormat="1" applyFont="1" applyFill="1" applyBorder="1" applyAlignment="1">
      <alignment horizontal="right" vertical="top" wrapText="1"/>
    </xf>
    <xf numFmtId="169" fontId="7" fillId="3" borderId="0" xfId="0" applyNumberFormat="1" applyFont="1" applyFill="1" applyBorder="1" applyAlignment="1">
      <alignment horizontal="right" vertical="top" wrapText="1"/>
    </xf>
    <xf numFmtId="0" fontId="7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11" fillId="0" borderId="16" xfId="0" applyFont="1" applyFill="1" applyBorder="1" applyAlignment="1">
      <alignment horizontal="left" vertical="top" wrapText="1"/>
    </xf>
    <xf numFmtId="0" fontId="11" fillId="0" borderId="18" xfId="0" applyFont="1" applyFill="1" applyBorder="1" applyAlignment="1">
      <alignment horizontal="left" vertical="top" wrapText="1"/>
    </xf>
    <xf numFmtId="0" fontId="11" fillId="0" borderId="23" xfId="0" applyFont="1" applyFill="1" applyBorder="1" applyAlignment="1">
      <alignment horizontal="left" vertical="top" wrapText="1"/>
    </xf>
    <xf numFmtId="0" fontId="11" fillId="0" borderId="32" xfId="0" applyFont="1" applyFill="1" applyBorder="1" applyAlignment="1">
      <alignment horizontal="left" vertical="top" wrapText="1"/>
    </xf>
    <xf numFmtId="0" fontId="11" fillId="0" borderId="24" xfId="0" applyFont="1" applyFill="1" applyBorder="1" applyAlignment="1">
      <alignment horizontal="left" vertical="top" wrapText="1"/>
    </xf>
    <xf numFmtId="0" fontId="12" fillId="0" borderId="33" xfId="0" applyFont="1" applyFill="1" applyBorder="1" applyAlignment="1">
      <alignment horizontal="left" vertical="top" wrapText="1"/>
    </xf>
    <xf numFmtId="0" fontId="12" fillId="0" borderId="34" xfId="0" applyFont="1" applyFill="1" applyBorder="1" applyAlignment="1">
      <alignment horizontal="left" vertical="top" wrapText="1"/>
    </xf>
    <xf numFmtId="0" fontId="12" fillId="0" borderId="3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left" vertical="top" wrapText="1"/>
    </xf>
    <xf numFmtId="0" fontId="13" fillId="0" borderId="26" xfId="0" applyFont="1" applyFill="1" applyBorder="1" applyAlignment="1">
      <alignment horizontal="left" vertical="top" wrapText="1"/>
    </xf>
    <xf numFmtId="0" fontId="13" fillId="0" borderId="35" xfId="0" applyFont="1" applyFill="1" applyBorder="1" applyAlignment="1">
      <alignment horizontal="left" vertical="top" wrapText="1"/>
    </xf>
    <xf numFmtId="0" fontId="13" fillId="0" borderId="27" xfId="0" applyFont="1" applyFill="1" applyBorder="1" applyAlignment="1">
      <alignment horizontal="left" vertical="top" wrapText="1"/>
    </xf>
    <xf numFmtId="0" fontId="13" fillId="0" borderId="36" xfId="0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horizontal="left" vertical="top" wrapText="1"/>
    </xf>
    <xf numFmtId="0" fontId="12" fillId="0" borderId="7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12" fillId="2" borderId="9" xfId="0" applyFont="1" applyFill="1" applyBorder="1" applyAlignment="1">
      <alignment horizontal="left" vertical="top" wrapText="1"/>
    </xf>
    <xf numFmtId="0" fontId="12" fillId="2" borderId="11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3" fillId="6" borderId="19" xfId="0" applyFont="1" applyFill="1" applyBorder="1" applyAlignment="1">
      <alignment horizontal="left" vertical="top" wrapText="1"/>
    </xf>
    <xf numFmtId="166" fontId="15" fillId="0" borderId="19" xfId="0" applyNumberFormat="1" applyFont="1" applyFill="1" applyBorder="1" applyAlignment="1">
      <alignment horizontal="left" vertical="top" wrapText="1"/>
    </xf>
    <xf numFmtId="2" fontId="19" fillId="3" borderId="14" xfId="0" applyNumberFormat="1" applyFont="1" applyFill="1" applyBorder="1" applyAlignment="1">
      <alignment horizontal="right" vertical="top" wrapText="1"/>
    </xf>
    <xf numFmtId="0" fontId="12" fillId="4" borderId="9" xfId="0" applyFont="1" applyFill="1" applyBorder="1" applyAlignment="1">
      <alignment horizontal="right" vertical="top" wrapText="1"/>
    </xf>
    <xf numFmtId="0" fontId="12" fillId="4" borderId="11" xfId="0" applyFont="1" applyFill="1" applyBorder="1" applyAlignment="1">
      <alignment horizontal="right" vertical="top" wrapText="1"/>
    </xf>
    <xf numFmtId="0" fontId="12" fillId="4" borderId="10" xfId="0" applyFont="1" applyFill="1" applyBorder="1" applyAlignment="1">
      <alignment horizontal="right" vertical="top" wrapText="1"/>
    </xf>
    <xf numFmtId="4" fontId="12" fillId="3" borderId="14" xfId="0" applyNumberFormat="1" applyFont="1" applyFill="1" applyBorder="1" applyAlignment="1">
      <alignment horizontal="right" vertical="top" wrapText="1"/>
    </xf>
    <xf numFmtId="0" fontId="12" fillId="3" borderId="13" xfId="0" applyFont="1" applyFill="1" applyBorder="1" applyAlignment="1">
      <alignment horizontal="right" vertical="top" wrapText="1"/>
    </xf>
    <xf numFmtId="0" fontId="12" fillId="3" borderId="12" xfId="0" applyFont="1" applyFill="1" applyBorder="1" applyAlignment="1">
      <alignment horizontal="right" vertical="top" wrapText="1"/>
    </xf>
    <xf numFmtId="0" fontId="11" fillId="4" borderId="14" xfId="0" applyFont="1" applyFill="1" applyBorder="1" applyAlignment="1">
      <alignment horizontal="left" vertical="top" wrapText="1"/>
    </xf>
    <xf numFmtId="0" fontId="11" fillId="4" borderId="12" xfId="0" applyFont="1" applyFill="1" applyBorder="1" applyAlignment="1">
      <alignment horizontal="left" vertical="top" wrapText="1"/>
    </xf>
    <xf numFmtId="0" fontId="12" fillId="4" borderId="14" xfId="0" applyFont="1" applyFill="1" applyBorder="1" applyAlignment="1">
      <alignment horizontal="right" vertical="top" wrapText="1"/>
    </xf>
    <xf numFmtId="0" fontId="12" fillId="4" borderId="13" xfId="0" applyFont="1" applyFill="1" applyBorder="1" applyAlignment="1">
      <alignment horizontal="right" vertical="top" wrapText="1"/>
    </xf>
    <xf numFmtId="0" fontId="12" fillId="4" borderId="12" xfId="0" applyFont="1" applyFill="1" applyBorder="1" applyAlignment="1">
      <alignment horizontal="right" vertical="top" wrapText="1"/>
    </xf>
    <xf numFmtId="0" fontId="13" fillId="6" borderId="14" xfId="0" applyFont="1" applyFill="1" applyBorder="1" applyAlignment="1">
      <alignment horizontal="left" vertical="top" wrapText="1"/>
    </xf>
    <xf numFmtId="0" fontId="13" fillId="6" borderId="12" xfId="0" applyFont="1" applyFill="1" applyBorder="1" applyAlignment="1">
      <alignment horizontal="left" vertical="top" wrapText="1"/>
    </xf>
    <xf numFmtId="166" fontId="15" fillId="0" borderId="21" xfId="0" applyNumberFormat="1" applyFont="1" applyFill="1" applyBorder="1" applyAlignment="1">
      <alignment horizontal="left" vertical="top" wrapText="1"/>
    </xf>
    <xf numFmtId="0" fontId="12" fillId="3" borderId="19" xfId="0" applyFont="1" applyFill="1" applyBorder="1" applyAlignment="1">
      <alignment horizontal="left" vertical="top" wrapText="1"/>
    </xf>
    <xf numFmtId="4" fontId="19" fillId="3" borderId="19" xfId="0" applyNumberFormat="1" applyFont="1" applyFill="1" applyBorder="1" applyAlignment="1">
      <alignment horizontal="right" vertical="top" wrapText="1"/>
    </xf>
    <xf numFmtId="0" fontId="19" fillId="3" borderId="19" xfId="0" applyFont="1" applyFill="1" applyBorder="1" applyAlignment="1">
      <alignment horizontal="right" vertical="top" wrapText="1"/>
    </xf>
    <xf numFmtId="0" fontId="11" fillId="4" borderId="5" xfId="0" applyFont="1" applyFill="1" applyBorder="1" applyAlignment="1">
      <alignment horizontal="left" vertical="top" wrapText="1"/>
    </xf>
    <xf numFmtId="0" fontId="11" fillId="4" borderId="6" xfId="0" applyFont="1" applyFill="1" applyBorder="1" applyAlignment="1">
      <alignment horizontal="left" vertical="top" wrapText="1"/>
    </xf>
    <xf numFmtId="164" fontId="12" fillId="3" borderId="14" xfId="0" applyNumberFormat="1" applyFont="1" applyFill="1" applyBorder="1" applyAlignment="1">
      <alignment horizontal="right" vertical="top" wrapText="1"/>
    </xf>
    <xf numFmtId="0" fontId="13" fillId="10" borderId="9" xfId="0" applyFont="1" applyFill="1" applyBorder="1" applyAlignment="1">
      <alignment horizontal="left" vertical="top" wrapText="1"/>
    </xf>
    <xf numFmtId="0" fontId="13" fillId="10" borderId="10" xfId="0" applyFont="1" applyFill="1" applyBorder="1" applyAlignment="1">
      <alignment horizontal="left" vertical="top" wrapText="1"/>
    </xf>
    <xf numFmtId="167" fontId="15" fillId="10" borderId="9" xfId="0" applyNumberFormat="1" applyFont="1" applyFill="1" applyBorder="1" applyAlignment="1">
      <alignment horizontal="center" vertical="top" wrapText="1"/>
    </xf>
    <xf numFmtId="167" fontId="15" fillId="10" borderId="10" xfId="0" applyNumberFormat="1" applyFont="1" applyFill="1" applyBorder="1" applyAlignment="1">
      <alignment horizontal="center" vertical="top" wrapText="1"/>
    </xf>
    <xf numFmtId="0" fontId="11" fillId="4" borderId="9" xfId="0" applyFont="1" applyFill="1" applyBorder="1" applyAlignment="1">
      <alignment horizontal="right" vertical="top" wrapText="1"/>
    </xf>
    <xf numFmtId="0" fontId="11" fillId="4" borderId="10" xfId="0" applyFont="1" applyFill="1" applyBorder="1" applyAlignment="1">
      <alignment horizontal="right" vertical="top" wrapText="1"/>
    </xf>
    <xf numFmtId="166" fontId="15" fillId="0" borderId="9" xfId="0" applyNumberFormat="1" applyFont="1" applyFill="1" applyBorder="1" applyAlignment="1">
      <alignment horizontal="right" vertical="top" wrapText="1"/>
    </xf>
    <xf numFmtId="166" fontId="15" fillId="0" borderId="10" xfId="0" applyNumberFormat="1" applyFont="1" applyFill="1" applyBorder="1" applyAlignment="1">
      <alignment horizontal="right" vertical="top" wrapText="1"/>
    </xf>
    <xf numFmtId="4" fontId="19" fillId="3" borderId="14" xfId="0" applyNumberFormat="1" applyFont="1" applyFill="1" applyBorder="1" applyAlignment="1">
      <alignment horizontal="right" vertical="top" wrapText="1"/>
    </xf>
    <xf numFmtId="167" fontId="15" fillId="6" borderId="19" xfId="0" applyNumberFormat="1" applyFont="1" applyFill="1" applyBorder="1" applyAlignment="1">
      <alignment horizontal="center" vertical="top" wrapText="1"/>
    </xf>
    <xf numFmtId="168" fontId="15" fillId="10" borderId="9" xfId="0" applyNumberFormat="1" applyFont="1" applyFill="1" applyBorder="1" applyAlignment="1">
      <alignment horizontal="center" vertical="top" wrapText="1"/>
    </xf>
    <xf numFmtId="168" fontId="15" fillId="10" borderId="10" xfId="0" applyNumberFormat="1" applyFont="1" applyFill="1" applyBorder="1" applyAlignment="1">
      <alignment horizontal="center" vertical="top" wrapText="1"/>
    </xf>
    <xf numFmtId="168" fontId="15" fillId="6" borderId="9" xfId="0" applyNumberFormat="1" applyFont="1" applyFill="1" applyBorder="1" applyAlignment="1">
      <alignment horizontal="center" vertical="top" wrapText="1"/>
    </xf>
    <xf numFmtId="168" fontId="15" fillId="6" borderId="10" xfId="0" applyNumberFormat="1" applyFont="1" applyFill="1" applyBorder="1" applyAlignment="1">
      <alignment horizontal="center" vertical="top" wrapText="1"/>
    </xf>
    <xf numFmtId="166" fontId="15" fillId="10" borderId="9" xfId="0" applyNumberFormat="1" applyFont="1" applyFill="1" applyBorder="1" applyAlignment="1">
      <alignment horizontal="left" vertical="top" wrapText="1"/>
    </xf>
    <xf numFmtId="166" fontId="15" fillId="10" borderId="10" xfId="0" applyNumberFormat="1" applyFont="1" applyFill="1" applyBorder="1" applyAlignment="1">
      <alignment horizontal="left" vertical="top" wrapText="1"/>
    </xf>
    <xf numFmtId="166" fontId="15" fillId="0" borderId="14" xfId="0" applyNumberFormat="1" applyFont="1" applyFill="1" applyBorder="1" applyAlignment="1">
      <alignment horizontal="left" vertical="top" wrapText="1"/>
    </xf>
    <xf numFmtId="166" fontId="15" fillId="0" borderId="12" xfId="0" applyNumberFormat="1" applyFont="1" applyFill="1" applyBorder="1" applyAlignment="1">
      <alignment horizontal="left" vertical="top" wrapText="1"/>
    </xf>
    <xf numFmtId="166" fontId="15" fillId="0" borderId="13" xfId="0" applyNumberFormat="1" applyFont="1" applyFill="1" applyBorder="1" applyAlignment="1">
      <alignment horizontal="left" vertical="top" wrapText="1"/>
    </xf>
    <xf numFmtId="0" fontId="8" fillId="8" borderId="0" xfId="0" applyFont="1" applyFill="1" applyBorder="1" applyAlignment="1">
      <alignment horizontal="center" vertical="top" wrapText="1"/>
    </xf>
    <xf numFmtId="0" fontId="11" fillId="0" borderId="16" xfId="0" applyFont="1" applyFill="1" applyBorder="1" applyAlignment="1">
      <alignment horizontal="center" vertical="top" wrapText="1"/>
    </xf>
    <xf numFmtId="0" fontId="11" fillId="0" borderId="18" xfId="0" applyFont="1" applyFill="1" applyBorder="1" applyAlignment="1">
      <alignment horizontal="center" vertical="top"/>
    </xf>
    <xf numFmtId="0" fontId="11" fillId="0" borderId="17" xfId="0" applyFont="1" applyFill="1" applyBorder="1" applyAlignment="1">
      <alignment horizontal="center" vertical="top"/>
    </xf>
    <xf numFmtId="166" fontId="19" fillId="3" borderId="14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369"/>
  <sheetViews>
    <sheetView tabSelected="1" view="pageBreakPreview" topLeftCell="A53" zoomScale="60" zoomScaleNormal="71" workbookViewId="0">
      <selection activeCell="S114" sqref="S114"/>
    </sheetView>
  </sheetViews>
  <sheetFormatPr defaultColWidth="9.33203125" defaultRowHeight="12.75"/>
  <cols>
    <col min="1" max="1" width="7.6640625" customWidth="1"/>
    <col min="2" max="2" width="8.5" customWidth="1"/>
    <col min="3" max="3" width="11.6640625" customWidth="1"/>
    <col min="4" max="4" width="2.1640625" customWidth="1"/>
    <col min="5" max="5" width="105.83203125" customWidth="1"/>
    <col min="6" max="6" width="8.5" customWidth="1"/>
    <col min="7" max="7" width="8" customWidth="1"/>
    <col min="8" max="8" width="5.6640625" customWidth="1"/>
    <col min="9" max="9" width="12.33203125" hidden="1" customWidth="1"/>
    <col min="10" max="10" width="14.5" hidden="1" customWidth="1"/>
    <col min="11" max="11" width="8.6640625" hidden="1" customWidth="1"/>
    <col min="12" max="12" width="11" customWidth="1"/>
    <col min="13" max="13" width="9.33203125" customWidth="1"/>
    <col min="14" max="14" width="4.83203125" customWidth="1"/>
    <col min="15" max="15" width="5.33203125" customWidth="1"/>
    <col min="16" max="16" width="1.6640625" hidden="1" customWidth="1"/>
    <col min="17" max="17" width="14.33203125" hidden="1" customWidth="1"/>
    <col min="18" max="18" width="0.1640625" customWidth="1"/>
    <col min="19" max="19" width="15.5" customWidth="1"/>
    <col min="20" max="20" width="3.33203125" customWidth="1"/>
    <col min="21" max="21" width="4.6640625" customWidth="1"/>
    <col min="22" max="22" width="12" bestFit="1" customWidth="1"/>
    <col min="24" max="24" width="12.6640625" customWidth="1"/>
    <col min="26" max="26" width="14" customWidth="1"/>
  </cols>
  <sheetData>
    <row r="1" spans="1:26" ht="72.75" customHeight="1">
      <c r="A1" s="308" t="s">
        <v>180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10"/>
      <c r="T1" s="52"/>
    </row>
    <row r="2" spans="1:26" ht="44.25" customHeight="1">
      <c r="A2" s="243"/>
      <c r="B2" s="244"/>
      <c r="C2" s="244"/>
      <c r="D2" s="244" t="s">
        <v>184</v>
      </c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53"/>
      <c r="Q2" s="53"/>
      <c r="R2" s="53"/>
      <c r="S2" s="54"/>
      <c r="T2" s="52"/>
      <c r="U2" s="12"/>
      <c r="V2" s="12"/>
      <c r="W2" s="12"/>
      <c r="X2" s="12"/>
      <c r="Y2" s="12"/>
      <c r="Z2" s="11" t="s">
        <v>8</v>
      </c>
    </row>
    <row r="3" spans="1:26" ht="24.95" customHeight="1">
      <c r="A3" s="245"/>
      <c r="B3" s="246"/>
      <c r="C3" s="55"/>
      <c r="D3" s="247" t="s">
        <v>185</v>
      </c>
      <c r="E3" s="246"/>
      <c r="F3" s="248" t="s">
        <v>182</v>
      </c>
      <c r="G3" s="247"/>
      <c r="H3" s="247"/>
      <c r="I3" s="247"/>
      <c r="J3" s="247"/>
      <c r="K3" s="247"/>
      <c r="L3" s="247"/>
      <c r="M3" s="247"/>
      <c r="N3" s="247"/>
      <c r="O3" s="247"/>
      <c r="P3" s="56"/>
      <c r="Q3" s="57"/>
      <c r="R3" s="58"/>
      <c r="S3" s="58"/>
      <c r="T3" s="52"/>
      <c r="U3" s="12"/>
      <c r="V3" s="12"/>
      <c r="W3" s="12"/>
      <c r="X3" s="12"/>
      <c r="Y3" s="12"/>
      <c r="Z3" s="13"/>
    </row>
    <row r="4" spans="1:26" ht="11.1" customHeight="1">
      <c r="A4" s="249" t="s">
        <v>9</v>
      </c>
      <c r="B4" s="250"/>
      <c r="C4" s="59" t="s">
        <v>10</v>
      </c>
      <c r="D4" s="251" t="s">
        <v>11</v>
      </c>
      <c r="E4" s="250"/>
      <c r="F4" s="252" t="s">
        <v>12</v>
      </c>
      <c r="G4" s="251"/>
      <c r="H4" s="251"/>
      <c r="I4" s="251"/>
      <c r="J4" s="251"/>
      <c r="K4" s="251"/>
      <c r="L4" s="251"/>
      <c r="M4" s="251"/>
      <c r="N4" s="251"/>
      <c r="O4" s="251"/>
      <c r="P4" s="60" t="s">
        <v>13</v>
      </c>
      <c r="Q4" s="61"/>
      <c r="R4" s="62"/>
      <c r="S4" s="63" t="s">
        <v>14</v>
      </c>
      <c r="T4" s="52"/>
      <c r="U4" s="12"/>
      <c r="V4" s="12"/>
      <c r="W4" s="12"/>
      <c r="X4" s="12"/>
      <c r="Y4" s="12"/>
      <c r="Z4" s="14" t="s">
        <v>14</v>
      </c>
    </row>
    <row r="5" spans="1:26" ht="36.75" customHeight="1">
      <c r="A5" s="253" t="s">
        <v>15</v>
      </c>
      <c r="B5" s="254"/>
      <c r="C5" s="64" t="s">
        <v>181</v>
      </c>
      <c r="D5" s="255" t="s">
        <v>174</v>
      </c>
      <c r="E5" s="254"/>
      <c r="F5" s="256" t="s">
        <v>16</v>
      </c>
      <c r="G5" s="255"/>
      <c r="H5" s="255"/>
      <c r="I5" s="255"/>
      <c r="J5" s="255"/>
      <c r="K5" s="255"/>
      <c r="L5" s="255"/>
      <c r="M5" s="255"/>
      <c r="N5" s="255"/>
      <c r="O5" s="255"/>
      <c r="P5" s="65" t="s">
        <v>17</v>
      </c>
      <c r="Q5" s="66"/>
      <c r="R5" s="67"/>
      <c r="S5" s="68" t="s">
        <v>17</v>
      </c>
      <c r="T5" s="52"/>
      <c r="U5" s="12"/>
      <c r="V5" s="16">
        <v>0.113001</v>
      </c>
      <c r="W5" s="12">
        <v>1.2667999999999999</v>
      </c>
      <c r="X5" s="12"/>
      <c r="Y5" s="12"/>
      <c r="Z5" s="15" t="s">
        <v>17</v>
      </c>
    </row>
    <row r="6" spans="1:26" ht="60" customHeight="1">
      <c r="A6" s="69" t="s">
        <v>18</v>
      </c>
      <c r="B6" s="69" t="s">
        <v>19</v>
      </c>
      <c r="C6" s="257" t="s">
        <v>20</v>
      </c>
      <c r="D6" s="258"/>
      <c r="E6" s="69" t="s">
        <v>21</v>
      </c>
      <c r="F6" s="70" t="s">
        <v>22</v>
      </c>
      <c r="G6" s="257" t="s">
        <v>1</v>
      </c>
      <c r="H6" s="258"/>
      <c r="I6" s="71" t="s">
        <v>2</v>
      </c>
      <c r="J6" s="71" t="s">
        <v>3</v>
      </c>
      <c r="K6" s="71" t="s">
        <v>4</v>
      </c>
      <c r="L6" s="70" t="s">
        <v>23</v>
      </c>
      <c r="M6" s="69" t="s">
        <v>24</v>
      </c>
      <c r="N6" s="257" t="s">
        <v>25</v>
      </c>
      <c r="O6" s="259"/>
      <c r="P6" s="258"/>
      <c r="Q6" s="71" t="s">
        <v>5</v>
      </c>
      <c r="R6" s="71"/>
      <c r="S6" s="70" t="s">
        <v>26</v>
      </c>
      <c r="T6" s="260"/>
      <c r="U6" s="12"/>
      <c r="V6" s="12"/>
      <c r="W6" s="12"/>
      <c r="X6" s="17" t="s">
        <v>23</v>
      </c>
      <c r="Y6" s="12"/>
      <c r="Z6" s="17" t="s">
        <v>26</v>
      </c>
    </row>
    <row r="7" spans="1:26" ht="18.75" customHeight="1">
      <c r="A7" s="262" t="s">
        <v>183</v>
      </c>
      <c r="B7" s="263"/>
      <c r="C7" s="263"/>
      <c r="D7" s="263"/>
      <c r="E7" s="263"/>
      <c r="F7" s="72"/>
      <c r="G7" s="264"/>
      <c r="H7" s="264"/>
      <c r="I7" s="72"/>
      <c r="J7" s="72"/>
      <c r="K7" s="72"/>
      <c r="L7" s="72"/>
      <c r="M7" s="72"/>
      <c r="N7" s="264"/>
      <c r="O7" s="264"/>
      <c r="P7" s="264"/>
      <c r="Q7" s="72"/>
      <c r="R7" s="72"/>
      <c r="S7" s="152">
        <f>G8+G15+G34+G48+G55+G63+G69+G78+G95+G112+G130+G136+G147+0.01</f>
        <v>87596.586823581514</v>
      </c>
      <c r="T7" s="261"/>
      <c r="U7" s="12"/>
      <c r="V7" s="12"/>
      <c r="W7" s="12"/>
      <c r="X7" s="18"/>
      <c r="Y7" s="12"/>
      <c r="Z7" s="19">
        <v>81549.279999999999</v>
      </c>
    </row>
    <row r="8" spans="1:26" ht="18.75" customHeight="1">
      <c r="A8" s="207">
        <v>1</v>
      </c>
      <c r="B8" s="208"/>
      <c r="C8" s="209"/>
      <c r="D8" s="210"/>
      <c r="E8" s="210"/>
      <c r="F8" s="211"/>
      <c r="G8" s="267">
        <f>S9+S11</f>
        <v>259.24860487590399</v>
      </c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4"/>
      <c r="U8" s="12"/>
      <c r="V8" s="12" t="s">
        <v>0</v>
      </c>
      <c r="W8" s="12"/>
      <c r="X8" s="12"/>
      <c r="Y8" s="12"/>
      <c r="Z8" s="12"/>
    </row>
    <row r="9" spans="1:26" ht="20.25" customHeight="1">
      <c r="A9" s="73">
        <v>11</v>
      </c>
      <c r="B9" s="74"/>
      <c r="C9" s="215"/>
      <c r="D9" s="216"/>
      <c r="E9" s="75" t="s">
        <v>157</v>
      </c>
      <c r="F9" s="74"/>
      <c r="G9" s="215"/>
      <c r="H9" s="216"/>
      <c r="I9" s="76"/>
      <c r="J9" s="76"/>
      <c r="K9" s="76"/>
      <c r="L9" s="77"/>
      <c r="M9" s="77"/>
      <c r="N9" s="217"/>
      <c r="O9" s="218"/>
      <c r="P9" s="219"/>
      <c r="Q9" s="78">
        <f>Q10</f>
        <v>0</v>
      </c>
      <c r="R9" s="78"/>
      <c r="S9" s="199">
        <f>S10</f>
        <v>259.24860487590399</v>
      </c>
      <c r="T9" s="74"/>
      <c r="U9" s="12"/>
      <c r="V9" s="12"/>
      <c r="W9" s="12"/>
      <c r="X9" s="21"/>
      <c r="Y9" s="12"/>
      <c r="Z9" s="22">
        <v>292.27999999999997</v>
      </c>
    </row>
    <row r="10" spans="1:26" ht="17.25" customHeight="1">
      <c r="A10" s="79">
        <v>111</v>
      </c>
      <c r="B10" s="80" t="s">
        <v>27</v>
      </c>
      <c r="C10" s="265" t="s">
        <v>158</v>
      </c>
      <c r="D10" s="265"/>
      <c r="E10" s="81" t="s">
        <v>159</v>
      </c>
      <c r="F10" s="82" t="s">
        <v>33</v>
      </c>
      <c r="G10" s="266">
        <v>2</v>
      </c>
      <c r="H10" s="266"/>
      <c r="I10" s="83"/>
      <c r="J10" s="84"/>
      <c r="K10" s="83"/>
      <c r="L10" s="85">
        <f t="shared" ref="L10" si="0">X10-(X10*$V$5)</f>
        <v>102.32420464</v>
      </c>
      <c r="M10" s="86" t="s">
        <v>29</v>
      </c>
      <c r="N10" s="266">
        <f t="shared" ref="N10" si="1">L10*$W$5</f>
        <v>129.624302437952</v>
      </c>
      <c r="O10" s="266"/>
      <c r="P10" s="266"/>
      <c r="Q10" s="84"/>
      <c r="R10" s="84"/>
      <c r="S10" s="197">
        <f>G10*N10</f>
        <v>259.24860487590399</v>
      </c>
      <c r="T10" s="87" t="s">
        <v>30</v>
      </c>
      <c r="U10" s="12"/>
      <c r="V10" s="12">
        <v>259.25</v>
      </c>
      <c r="W10" s="12"/>
      <c r="X10" s="23">
        <v>115.36</v>
      </c>
      <c r="Y10" s="12"/>
      <c r="Z10" s="24">
        <f>S10*W10</f>
        <v>0</v>
      </c>
    </row>
    <row r="11" spans="1:26" ht="12.75" customHeight="1">
      <c r="A11" s="88">
        <v>12</v>
      </c>
      <c r="B11" s="74"/>
      <c r="C11" s="215"/>
      <c r="D11" s="216"/>
      <c r="E11" s="89" t="s">
        <v>31</v>
      </c>
      <c r="F11" s="74"/>
      <c r="G11" s="215"/>
      <c r="H11" s="216"/>
      <c r="I11" s="90"/>
      <c r="J11" s="90"/>
      <c r="K11" s="90"/>
      <c r="L11" s="74"/>
      <c r="M11" s="74"/>
      <c r="N11" s="268"/>
      <c r="O11" s="269"/>
      <c r="P11" s="270"/>
      <c r="Q11" s="91">
        <f>SUM(Q12:Q14)</f>
        <v>0</v>
      </c>
      <c r="R11" s="91"/>
      <c r="S11" s="91">
        <f>SUM(S12:S14)</f>
        <v>0</v>
      </c>
      <c r="T11" s="74"/>
      <c r="U11" s="12"/>
      <c r="V11" s="12"/>
      <c r="W11" s="12"/>
      <c r="X11" s="20"/>
      <c r="Y11" s="12"/>
      <c r="Z11" s="25">
        <v>276.94</v>
      </c>
    </row>
    <row r="12" spans="1:26" ht="18.75" customHeight="1">
      <c r="A12" s="79">
        <v>121</v>
      </c>
      <c r="B12" s="80" t="s">
        <v>27</v>
      </c>
      <c r="C12" s="225"/>
      <c r="D12" s="226"/>
      <c r="E12" s="92"/>
      <c r="F12" s="93" t="s">
        <v>32</v>
      </c>
      <c r="G12" s="222"/>
      <c r="H12" s="223"/>
      <c r="I12" s="94"/>
      <c r="J12" s="95"/>
      <c r="K12" s="94"/>
      <c r="L12" s="96"/>
      <c r="M12" s="80" t="s">
        <v>29</v>
      </c>
      <c r="N12" s="222"/>
      <c r="O12" s="224"/>
      <c r="P12" s="223"/>
      <c r="Q12" s="95"/>
      <c r="R12" s="95"/>
      <c r="S12" s="97"/>
      <c r="T12" s="87" t="s">
        <v>30</v>
      </c>
      <c r="U12" s="12"/>
      <c r="V12" s="12">
        <v>24.57</v>
      </c>
      <c r="W12" s="12"/>
      <c r="X12" s="23">
        <v>35.270000000000003</v>
      </c>
      <c r="Y12" s="12"/>
      <c r="Z12" s="24">
        <f>S12*W12</f>
        <v>0</v>
      </c>
    </row>
    <row r="13" spans="1:26" ht="28.5" hidden="1" customHeight="1">
      <c r="A13" s="79">
        <v>122</v>
      </c>
      <c r="B13" s="80" t="s">
        <v>27</v>
      </c>
      <c r="C13" s="225"/>
      <c r="D13" s="226"/>
      <c r="E13" s="92"/>
      <c r="F13" s="93" t="s">
        <v>33</v>
      </c>
      <c r="G13" s="222"/>
      <c r="H13" s="223"/>
      <c r="I13" s="95"/>
      <c r="J13" s="95"/>
      <c r="K13" s="95"/>
      <c r="L13" s="96"/>
      <c r="M13" s="80" t="s">
        <v>29</v>
      </c>
      <c r="N13" s="222"/>
      <c r="O13" s="224"/>
      <c r="P13" s="223"/>
      <c r="Q13" s="95"/>
      <c r="R13" s="95"/>
      <c r="S13" s="97"/>
      <c r="T13" s="87" t="s">
        <v>30</v>
      </c>
      <c r="U13" s="12"/>
      <c r="V13" s="12">
        <v>108.23</v>
      </c>
      <c r="W13" s="12"/>
      <c r="X13" s="26">
        <v>2.09</v>
      </c>
      <c r="Y13" s="12"/>
      <c r="Z13" s="24">
        <f>S13*W13+0.11</f>
        <v>0.11</v>
      </c>
    </row>
    <row r="14" spans="1:26" ht="28.5" hidden="1" customHeight="1">
      <c r="A14" s="79">
        <v>123</v>
      </c>
      <c r="B14" s="80" t="s">
        <v>34</v>
      </c>
      <c r="C14" s="220"/>
      <c r="D14" s="221"/>
      <c r="E14" s="92"/>
      <c r="F14" s="93" t="s">
        <v>32</v>
      </c>
      <c r="G14" s="222"/>
      <c r="H14" s="223"/>
      <c r="I14" s="94"/>
      <c r="J14" s="95"/>
      <c r="K14" s="94"/>
      <c r="L14" s="96"/>
      <c r="M14" s="80" t="s">
        <v>29</v>
      </c>
      <c r="N14" s="222"/>
      <c r="O14" s="224"/>
      <c r="P14" s="223"/>
      <c r="Q14" s="95"/>
      <c r="R14" s="95"/>
      <c r="S14" s="97"/>
      <c r="T14" s="87" t="s">
        <v>30</v>
      </c>
      <c r="U14" s="12"/>
      <c r="V14" s="12">
        <v>112.85</v>
      </c>
      <c r="W14" s="12"/>
      <c r="X14" s="23">
        <v>34.049999999999997</v>
      </c>
      <c r="Y14" s="12"/>
      <c r="Z14" s="24">
        <f>S14*W14+0.11</f>
        <v>0.11</v>
      </c>
    </row>
    <row r="15" spans="1:26" ht="15.75" customHeight="1">
      <c r="A15" s="207">
        <v>2</v>
      </c>
      <c r="B15" s="208"/>
      <c r="C15" s="209" t="s">
        <v>35</v>
      </c>
      <c r="D15" s="210"/>
      <c r="E15" s="210"/>
      <c r="F15" s="211"/>
      <c r="G15" s="271">
        <f>S16+S25+S32</f>
        <v>0</v>
      </c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2"/>
      <c r="T15" s="273"/>
      <c r="U15" s="12"/>
      <c r="V15" s="12"/>
      <c r="W15" s="12"/>
      <c r="X15" s="12"/>
      <c r="Y15" s="12"/>
      <c r="Z15" s="12"/>
    </row>
    <row r="16" spans="1:26" ht="15.75" customHeight="1">
      <c r="A16" s="73">
        <v>21</v>
      </c>
      <c r="B16" s="74"/>
      <c r="C16" s="215"/>
      <c r="D16" s="216"/>
      <c r="E16" s="98" t="s">
        <v>36</v>
      </c>
      <c r="F16" s="74"/>
      <c r="G16" s="215"/>
      <c r="H16" s="216"/>
      <c r="I16" s="76"/>
      <c r="J16" s="76"/>
      <c r="K16" s="76"/>
      <c r="L16" s="77"/>
      <c r="M16" s="77"/>
      <c r="N16" s="217"/>
      <c r="O16" s="218"/>
      <c r="P16" s="219"/>
      <c r="Q16" s="91"/>
      <c r="R16" s="91"/>
      <c r="S16" s="91">
        <f>SUM(S17:S24)</f>
        <v>0</v>
      </c>
      <c r="T16" s="74"/>
      <c r="U16" s="12"/>
      <c r="V16" s="12"/>
      <c r="W16" s="12"/>
      <c r="X16" s="21"/>
      <c r="Y16" s="12"/>
      <c r="Z16" s="27">
        <v>5333.25</v>
      </c>
    </row>
    <row r="17" spans="1:26" ht="17.25" customHeight="1">
      <c r="A17" s="79">
        <v>211</v>
      </c>
      <c r="B17" s="80" t="s">
        <v>27</v>
      </c>
      <c r="C17" s="225"/>
      <c r="D17" s="226"/>
      <c r="E17" s="92"/>
      <c r="F17" s="93" t="s">
        <v>32</v>
      </c>
      <c r="G17" s="222"/>
      <c r="H17" s="223"/>
      <c r="I17" s="95"/>
      <c r="J17" s="95"/>
      <c r="K17" s="95"/>
      <c r="L17" s="96"/>
      <c r="M17" s="80" t="s">
        <v>29</v>
      </c>
      <c r="N17" s="222">
        <f t="shared" ref="N17" si="2">L17*$W$5</f>
        <v>0</v>
      </c>
      <c r="O17" s="224"/>
      <c r="P17" s="223"/>
      <c r="Q17" s="95"/>
      <c r="R17" s="95"/>
      <c r="S17" s="97"/>
      <c r="T17" s="87" t="s">
        <v>30</v>
      </c>
      <c r="U17" s="12"/>
      <c r="V17" s="12">
        <v>914.65</v>
      </c>
      <c r="W17" s="12"/>
      <c r="X17" s="23">
        <v>62.91</v>
      </c>
      <c r="Y17" s="12"/>
      <c r="Z17" s="24">
        <f>S17*W17-0.06</f>
        <v>-0.06</v>
      </c>
    </row>
    <row r="18" spans="1:26" ht="27" hidden="1" customHeight="1">
      <c r="A18" s="79">
        <v>212</v>
      </c>
      <c r="B18" s="80" t="s">
        <v>34</v>
      </c>
      <c r="C18" s="220"/>
      <c r="D18" s="221"/>
      <c r="E18" s="92"/>
      <c r="F18" s="93" t="s">
        <v>33</v>
      </c>
      <c r="G18" s="222"/>
      <c r="H18" s="223"/>
      <c r="I18" s="95"/>
      <c r="J18" s="95">
        <v>10.78</v>
      </c>
      <c r="K18" s="95"/>
      <c r="L18" s="96"/>
      <c r="M18" s="80" t="s">
        <v>29</v>
      </c>
      <c r="N18" s="222">
        <f t="shared" ref="N18:N24" si="3">L18*$W$5</f>
        <v>0</v>
      </c>
      <c r="O18" s="224"/>
      <c r="P18" s="223"/>
      <c r="Q18" s="95"/>
      <c r="R18" s="95"/>
      <c r="S18" s="97"/>
      <c r="T18" s="87" t="s">
        <v>30</v>
      </c>
      <c r="U18" s="12"/>
      <c r="V18" s="12">
        <v>77.55</v>
      </c>
      <c r="W18" s="12"/>
      <c r="X18" s="26">
        <v>6.4</v>
      </c>
      <c r="Y18" s="12"/>
      <c r="Z18" s="24">
        <f>S18*W18+0.03</f>
        <v>0.03</v>
      </c>
    </row>
    <row r="19" spans="1:26" ht="23.25" hidden="1" customHeight="1">
      <c r="A19" s="79">
        <v>213</v>
      </c>
      <c r="B19" s="80" t="s">
        <v>27</v>
      </c>
      <c r="C19" s="225"/>
      <c r="D19" s="226"/>
      <c r="E19" s="92"/>
      <c r="F19" s="93" t="s">
        <v>37</v>
      </c>
      <c r="G19" s="222"/>
      <c r="H19" s="223"/>
      <c r="I19" s="95"/>
      <c r="J19" s="95">
        <v>119.23</v>
      </c>
      <c r="K19" s="95"/>
      <c r="L19" s="96"/>
      <c r="M19" s="80" t="s">
        <v>29</v>
      </c>
      <c r="N19" s="222">
        <f t="shared" si="3"/>
        <v>0</v>
      </c>
      <c r="O19" s="224"/>
      <c r="P19" s="223"/>
      <c r="Q19" s="95"/>
      <c r="R19" s="95"/>
      <c r="S19" s="97"/>
      <c r="T19" s="87" t="s">
        <v>30</v>
      </c>
      <c r="U19" s="12"/>
      <c r="V19" s="12">
        <v>837.63</v>
      </c>
      <c r="W19" s="12"/>
      <c r="X19" s="26">
        <v>6.25</v>
      </c>
      <c r="Y19" s="12"/>
      <c r="Z19" s="24">
        <f>S19*W19+0.3</f>
        <v>0.3</v>
      </c>
    </row>
    <row r="20" spans="1:26" ht="23.25" hidden="1" customHeight="1">
      <c r="A20" s="79">
        <v>214</v>
      </c>
      <c r="B20" s="80" t="s">
        <v>27</v>
      </c>
      <c r="C20" s="225"/>
      <c r="D20" s="226"/>
      <c r="E20" s="92"/>
      <c r="F20" s="93" t="s">
        <v>37</v>
      </c>
      <c r="G20" s="222"/>
      <c r="H20" s="223"/>
      <c r="I20" s="95"/>
      <c r="J20" s="95">
        <v>144.97</v>
      </c>
      <c r="K20" s="95"/>
      <c r="L20" s="96"/>
      <c r="M20" s="80" t="s">
        <v>29</v>
      </c>
      <c r="N20" s="222">
        <f t="shared" si="3"/>
        <v>0</v>
      </c>
      <c r="O20" s="224"/>
      <c r="P20" s="223"/>
      <c r="Q20" s="95"/>
      <c r="R20" s="95"/>
      <c r="S20" s="97"/>
      <c r="T20" s="87" t="s">
        <v>30</v>
      </c>
      <c r="U20" s="12"/>
      <c r="V20" s="12">
        <v>843.5</v>
      </c>
      <c r="W20" s="12"/>
      <c r="X20" s="26">
        <v>5.18</v>
      </c>
      <c r="Y20" s="12"/>
      <c r="Z20" s="24">
        <f>S20*W20-0.3</f>
        <v>-0.3</v>
      </c>
    </row>
    <row r="21" spans="1:26" ht="25.5" hidden="1" customHeight="1">
      <c r="A21" s="79">
        <v>215</v>
      </c>
      <c r="B21" s="80" t="s">
        <v>27</v>
      </c>
      <c r="C21" s="225"/>
      <c r="D21" s="226"/>
      <c r="E21" s="92"/>
      <c r="F21" s="93" t="s">
        <v>37</v>
      </c>
      <c r="G21" s="222"/>
      <c r="H21" s="223"/>
      <c r="I21" s="95"/>
      <c r="J21" s="95">
        <v>34.35</v>
      </c>
      <c r="K21" s="95"/>
      <c r="L21" s="96"/>
      <c r="M21" s="80" t="s">
        <v>29</v>
      </c>
      <c r="N21" s="222">
        <f t="shared" si="3"/>
        <v>0</v>
      </c>
      <c r="O21" s="224"/>
      <c r="P21" s="223"/>
      <c r="Q21" s="95"/>
      <c r="R21" s="95"/>
      <c r="S21" s="97"/>
      <c r="T21" s="87" t="s">
        <v>30</v>
      </c>
      <c r="U21" s="12"/>
      <c r="V21" s="12">
        <v>241.91</v>
      </c>
      <c r="W21" s="12"/>
      <c r="X21" s="26">
        <v>6.27</v>
      </c>
      <c r="Y21" s="12"/>
      <c r="Z21" s="24">
        <f>S21*W21-0.1</f>
        <v>-0.1</v>
      </c>
    </row>
    <row r="22" spans="1:26" ht="26.25" hidden="1" customHeight="1">
      <c r="A22" s="79">
        <v>216</v>
      </c>
      <c r="B22" s="80" t="s">
        <v>27</v>
      </c>
      <c r="C22" s="225"/>
      <c r="D22" s="226"/>
      <c r="E22" s="92"/>
      <c r="F22" s="93" t="s">
        <v>33</v>
      </c>
      <c r="G22" s="222"/>
      <c r="H22" s="223"/>
      <c r="I22" s="94"/>
      <c r="J22" s="95">
        <v>4.28</v>
      </c>
      <c r="K22" s="94"/>
      <c r="L22" s="96"/>
      <c r="M22" s="80" t="s">
        <v>29</v>
      </c>
      <c r="N22" s="222">
        <f t="shared" si="3"/>
        <v>0</v>
      </c>
      <c r="O22" s="224"/>
      <c r="P22" s="223"/>
      <c r="Q22" s="95"/>
      <c r="R22" s="95"/>
      <c r="S22" s="97"/>
      <c r="T22" s="87" t="s">
        <v>30</v>
      </c>
      <c r="U22" s="12"/>
      <c r="V22" s="12">
        <v>460.69</v>
      </c>
      <c r="W22" s="12"/>
      <c r="X22" s="23">
        <v>96.24</v>
      </c>
      <c r="Y22" s="12"/>
      <c r="Z22" s="24">
        <f>S22*W22+0.01</f>
        <v>0.01</v>
      </c>
    </row>
    <row r="23" spans="1:26" ht="24" hidden="1" customHeight="1">
      <c r="A23" s="79">
        <v>217</v>
      </c>
      <c r="B23" s="80" t="s">
        <v>27</v>
      </c>
      <c r="C23" s="225"/>
      <c r="D23" s="226"/>
      <c r="E23" s="99"/>
      <c r="F23" s="93" t="s">
        <v>32</v>
      </c>
      <c r="G23" s="222"/>
      <c r="H23" s="223"/>
      <c r="I23" s="94"/>
      <c r="J23" s="95">
        <v>3.32</v>
      </c>
      <c r="K23" s="94"/>
      <c r="L23" s="96"/>
      <c r="M23" s="80" t="s">
        <v>29</v>
      </c>
      <c r="N23" s="222">
        <f t="shared" si="3"/>
        <v>0</v>
      </c>
      <c r="O23" s="224"/>
      <c r="P23" s="223"/>
      <c r="Q23" s="95"/>
      <c r="R23" s="95"/>
      <c r="S23" s="97"/>
      <c r="T23" s="87" t="s">
        <v>30</v>
      </c>
      <c r="U23" s="12"/>
      <c r="V23" s="12">
        <v>1024.3599999999999</v>
      </c>
      <c r="W23" s="12"/>
      <c r="X23" s="23">
        <v>274.58999999999997</v>
      </c>
      <c r="Y23" s="12"/>
      <c r="Z23" s="24">
        <f>S23*W23</f>
        <v>0</v>
      </c>
    </row>
    <row r="24" spans="1:26" ht="15.75" hidden="1" customHeight="1">
      <c r="A24" s="79">
        <v>218</v>
      </c>
      <c r="B24" s="80" t="s">
        <v>27</v>
      </c>
      <c r="C24" s="225"/>
      <c r="D24" s="226"/>
      <c r="E24" s="92"/>
      <c r="F24" s="93" t="s">
        <v>32</v>
      </c>
      <c r="G24" s="222">
        <v>9.16</v>
      </c>
      <c r="H24" s="223"/>
      <c r="I24" s="94"/>
      <c r="J24" s="95">
        <v>9.16</v>
      </c>
      <c r="K24" s="94"/>
      <c r="L24" s="96"/>
      <c r="M24" s="80" t="s">
        <v>29</v>
      </c>
      <c r="N24" s="222">
        <f t="shared" si="3"/>
        <v>0</v>
      </c>
      <c r="O24" s="224"/>
      <c r="P24" s="223"/>
      <c r="Q24" s="95"/>
      <c r="R24" s="95"/>
      <c r="S24" s="97"/>
      <c r="T24" s="87" t="s">
        <v>30</v>
      </c>
      <c r="U24" s="12"/>
      <c r="V24" s="12">
        <v>330.27</v>
      </c>
      <c r="W24" s="12"/>
      <c r="X24" s="23">
        <v>32.090000000000003</v>
      </c>
      <c r="Y24" s="12"/>
      <c r="Z24" s="24">
        <f>S24*W24-0.02</f>
        <v>-0.02</v>
      </c>
    </row>
    <row r="25" spans="1:26" ht="11.25" customHeight="1">
      <c r="A25" s="88">
        <v>22</v>
      </c>
      <c r="B25" s="74"/>
      <c r="C25" s="215"/>
      <c r="D25" s="216"/>
      <c r="E25" s="89" t="s">
        <v>40</v>
      </c>
      <c r="F25" s="74"/>
      <c r="G25" s="215"/>
      <c r="H25" s="216"/>
      <c r="I25" s="90"/>
      <c r="J25" s="90"/>
      <c r="K25" s="90"/>
      <c r="L25" s="74"/>
      <c r="M25" s="74"/>
      <c r="N25" s="268"/>
      <c r="O25" s="269"/>
      <c r="P25" s="270"/>
      <c r="Q25" s="100"/>
      <c r="R25" s="100"/>
      <c r="S25" s="91">
        <v>0</v>
      </c>
      <c r="T25" s="74"/>
      <c r="U25" s="12"/>
      <c r="V25" s="12"/>
      <c r="W25" s="12"/>
      <c r="X25" s="20"/>
      <c r="Y25" s="12"/>
      <c r="Z25" s="28">
        <v>1441.6</v>
      </c>
    </row>
    <row r="26" spans="1:26" ht="15" customHeight="1">
      <c r="A26" s="79">
        <v>221</v>
      </c>
      <c r="B26" s="80" t="s">
        <v>27</v>
      </c>
      <c r="C26" s="225"/>
      <c r="D26" s="226"/>
      <c r="E26" s="92"/>
      <c r="F26" s="93" t="s">
        <v>32</v>
      </c>
      <c r="G26" s="222"/>
      <c r="H26" s="223"/>
      <c r="I26" s="94"/>
      <c r="J26" s="95"/>
      <c r="K26" s="94"/>
      <c r="L26" s="96"/>
      <c r="M26" s="80" t="s">
        <v>29</v>
      </c>
      <c r="N26" s="222"/>
      <c r="O26" s="224"/>
      <c r="P26" s="223"/>
      <c r="Q26" s="95"/>
      <c r="R26" s="95"/>
      <c r="S26" s="97"/>
      <c r="T26" s="87" t="s">
        <v>30</v>
      </c>
      <c r="U26" s="12"/>
      <c r="V26" s="12">
        <v>51.88</v>
      </c>
      <c r="W26" s="12"/>
      <c r="X26" s="23">
        <v>82.45</v>
      </c>
      <c r="Y26" s="12"/>
      <c r="Z26" s="24">
        <f>S26*W26</f>
        <v>0</v>
      </c>
    </row>
    <row r="27" spans="1:26" ht="24" hidden="1" customHeight="1">
      <c r="A27" s="79">
        <v>222</v>
      </c>
      <c r="B27" s="80" t="s">
        <v>27</v>
      </c>
      <c r="C27" s="225"/>
      <c r="D27" s="226"/>
      <c r="E27" s="92"/>
      <c r="F27" s="93" t="s">
        <v>37</v>
      </c>
      <c r="G27" s="222"/>
      <c r="H27" s="223"/>
      <c r="I27" s="95"/>
      <c r="J27" s="95"/>
      <c r="K27" s="95"/>
      <c r="L27" s="96"/>
      <c r="M27" s="80" t="s">
        <v>29</v>
      </c>
      <c r="N27" s="222"/>
      <c r="O27" s="224"/>
      <c r="P27" s="223"/>
      <c r="Q27" s="95"/>
      <c r="R27" s="95"/>
      <c r="S27" s="97"/>
      <c r="T27" s="87" t="s">
        <v>30</v>
      </c>
      <c r="U27" s="12"/>
      <c r="V27" s="12">
        <v>207.39</v>
      </c>
      <c r="W27" s="12"/>
      <c r="X27" s="26">
        <v>6.25</v>
      </c>
      <c r="Y27" s="12"/>
      <c r="Z27" s="24">
        <f>S27*W27+0.08</f>
        <v>0.08</v>
      </c>
    </row>
    <row r="28" spans="1:26" ht="25.5" hidden="1" customHeight="1">
      <c r="A28" s="79">
        <v>223</v>
      </c>
      <c r="B28" s="80" t="s">
        <v>27</v>
      </c>
      <c r="C28" s="225"/>
      <c r="D28" s="226"/>
      <c r="E28" s="92"/>
      <c r="F28" s="93" t="s">
        <v>37</v>
      </c>
      <c r="G28" s="222"/>
      <c r="H28" s="223"/>
      <c r="I28" s="95"/>
      <c r="J28" s="95"/>
      <c r="K28" s="95"/>
      <c r="L28" s="96"/>
      <c r="M28" s="80" t="s">
        <v>29</v>
      </c>
      <c r="N28" s="222"/>
      <c r="O28" s="224"/>
      <c r="P28" s="223"/>
      <c r="Q28" s="95"/>
      <c r="R28" s="95"/>
      <c r="S28" s="97"/>
      <c r="T28" s="87" t="s">
        <v>30</v>
      </c>
      <c r="U28" s="12"/>
      <c r="V28" s="12">
        <v>268.29000000000002</v>
      </c>
      <c r="W28" s="12"/>
      <c r="X28" s="26">
        <v>5.18</v>
      </c>
      <c r="Y28" s="12"/>
      <c r="Z28" s="24">
        <f>S28*W28-0.09</f>
        <v>-0.09</v>
      </c>
    </row>
    <row r="29" spans="1:26" ht="24.75" hidden="1" customHeight="1">
      <c r="A29" s="79">
        <v>224</v>
      </c>
      <c r="B29" s="80" t="s">
        <v>27</v>
      </c>
      <c r="C29" s="225"/>
      <c r="D29" s="226"/>
      <c r="E29" s="92"/>
      <c r="F29" s="93" t="s">
        <v>37</v>
      </c>
      <c r="G29" s="222"/>
      <c r="H29" s="223"/>
      <c r="I29" s="95"/>
      <c r="J29" s="95"/>
      <c r="K29" s="95"/>
      <c r="L29" s="96"/>
      <c r="M29" s="80" t="s">
        <v>29</v>
      </c>
      <c r="N29" s="222"/>
      <c r="O29" s="224"/>
      <c r="P29" s="223"/>
      <c r="Q29" s="95"/>
      <c r="R29" s="95"/>
      <c r="S29" s="97"/>
      <c r="T29" s="87" t="s">
        <v>30</v>
      </c>
      <c r="U29" s="12"/>
      <c r="V29" s="12">
        <v>211.63</v>
      </c>
      <c r="W29" s="12"/>
      <c r="X29" s="26">
        <v>6.27</v>
      </c>
      <c r="Y29" s="12"/>
      <c r="Z29" s="24">
        <f>S29*W29-0.08</f>
        <v>-0.08</v>
      </c>
    </row>
    <row r="30" spans="1:26" ht="24.75" hidden="1" customHeight="1">
      <c r="A30" s="79">
        <v>225</v>
      </c>
      <c r="B30" s="80" t="s">
        <v>27</v>
      </c>
      <c r="C30" s="225"/>
      <c r="D30" s="226"/>
      <c r="E30" s="92"/>
      <c r="F30" s="93" t="s">
        <v>33</v>
      </c>
      <c r="G30" s="222"/>
      <c r="H30" s="223"/>
      <c r="I30" s="94"/>
      <c r="J30" s="95"/>
      <c r="K30" s="94"/>
      <c r="L30" s="96"/>
      <c r="M30" s="80" t="s">
        <v>29</v>
      </c>
      <c r="N30" s="222"/>
      <c r="O30" s="224"/>
      <c r="P30" s="223"/>
      <c r="Q30" s="95"/>
      <c r="R30" s="95"/>
      <c r="S30" s="97"/>
      <c r="T30" s="87" t="s">
        <v>30</v>
      </c>
      <c r="U30" s="12"/>
      <c r="V30" s="12">
        <v>252.56</v>
      </c>
      <c r="W30" s="12"/>
      <c r="X30" s="23">
        <v>48.13</v>
      </c>
      <c r="Y30" s="12"/>
      <c r="Z30" s="24">
        <f>S30*W30</f>
        <v>0</v>
      </c>
    </row>
    <row r="31" spans="1:26" ht="24" hidden="1" customHeight="1">
      <c r="A31" s="79">
        <v>226</v>
      </c>
      <c r="B31" s="80" t="s">
        <v>27</v>
      </c>
      <c r="C31" s="225"/>
      <c r="D31" s="226"/>
      <c r="E31" s="99"/>
      <c r="F31" s="93" t="s">
        <v>32</v>
      </c>
      <c r="G31" s="222"/>
      <c r="H31" s="223"/>
      <c r="I31" s="94"/>
      <c r="J31" s="95"/>
      <c r="K31" s="94"/>
      <c r="L31" s="96"/>
      <c r="M31" s="80" t="s">
        <v>29</v>
      </c>
      <c r="N31" s="222"/>
      <c r="O31" s="224"/>
      <c r="P31" s="223"/>
      <c r="Q31" s="95"/>
      <c r="R31" s="95"/>
      <c r="S31" s="97"/>
      <c r="T31" s="87" t="s">
        <v>30</v>
      </c>
      <c r="U31" s="12"/>
      <c r="V31" s="12">
        <v>286.95</v>
      </c>
      <c r="W31" s="12"/>
      <c r="X31" s="23">
        <v>274.58999999999997</v>
      </c>
      <c r="Y31" s="12"/>
      <c r="Z31" s="24">
        <f>S31*W31</f>
        <v>0</v>
      </c>
    </row>
    <row r="32" spans="1:26" ht="17.25" customHeight="1">
      <c r="A32" s="88">
        <v>23</v>
      </c>
      <c r="B32" s="74"/>
      <c r="C32" s="215"/>
      <c r="D32" s="216"/>
      <c r="E32" s="89" t="s">
        <v>41</v>
      </c>
      <c r="F32" s="74"/>
      <c r="G32" s="274"/>
      <c r="H32" s="275"/>
      <c r="I32" s="101"/>
      <c r="J32" s="101"/>
      <c r="K32" s="101"/>
      <c r="L32" s="102"/>
      <c r="M32" s="102"/>
      <c r="N32" s="276"/>
      <c r="O32" s="277"/>
      <c r="P32" s="278"/>
      <c r="Q32" s="103"/>
      <c r="R32" s="103"/>
      <c r="S32" s="104">
        <f>S33</f>
        <v>0</v>
      </c>
      <c r="T32" s="102"/>
      <c r="U32" s="12"/>
      <c r="V32" s="12"/>
      <c r="W32" s="12"/>
      <c r="X32" s="20"/>
      <c r="Y32" s="12"/>
      <c r="Z32" s="25">
        <v>566.41999999999996</v>
      </c>
    </row>
    <row r="33" spans="1:26" ht="18.75" customHeight="1">
      <c r="A33" s="79">
        <v>231</v>
      </c>
      <c r="B33" s="80" t="s">
        <v>27</v>
      </c>
      <c r="C33" s="279"/>
      <c r="D33" s="280"/>
      <c r="E33" s="105"/>
      <c r="F33" s="106"/>
      <c r="G33" s="281"/>
      <c r="H33" s="281"/>
      <c r="I33" s="107"/>
      <c r="J33" s="107"/>
      <c r="K33" s="107"/>
      <c r="L33" s="108"/>
      <c r="M33" s="109"/>
      <c r="N33" s="281"/>
      <c r="O33" s="281"/>
      <c r="P33" s="281"/>
      <c r="Q33" s="107"/>
      <c r="R33" s="107"/>
      <c r="S33" s="107"/>
      <c r="T33" s="110" t="s">
        <v>30</v>
      </c>
      <c r="U33" s="12"/>
      <c r="V33" s="12">
        <v>502.43</v>
      </c>
      <c r="W33" s="12"/>
      <c r="X33" s="26">
        <v>8.8000000000000007</v>
      </c>
      <c r="Y33" s="12"/>
      <c r="Z33" s="24">
        <f>S33*W33+0.11</f>
        <v>0.11</v>
      </c>
    </row>
    <row r="34" spans="1:26" ht="16.5" customHeight="1">
      <c r="A34" s="207">
        <v>3</v>
      </c>
      <c r="B34" s="207"/>
      <c r="C34" s="282" t="s">
        <v>42</v>
      </c>
      <c r="D34" s="282"/>
      <c r="E34" s="282"/>
      <c r="F34" s="282"/>
      <c r="G34" s="283">
        <f>S35+S40+S45</f>
        <v>18473.97972616</v>
      </c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4"/>
      <c r="T34" s="284"/>
      <c r="U34" s="12"/>
      <c r="V34" s="12"/>
      <c r="W34" s="12"/>
      <c r="X34" s="12"/>
      <c r="Y34" s="12"/>
      <c r="Z34" s="12"/>
    </row>
    <row r="35" spans="1:26" ht="14.25" customHeight="1">
      <c r="A35" s="73">
        <v>31</v>
      </c>
      <c r="B35" s="74"/>
      <c r="C35" s="285"/>
      <c r="D35" s="286"/>
      <c r="E35" s="98" t="s">
        <v>43</v>
      </c>
      <c r="F35" s="77"/>
      <c r="G35" s="285"/>
      <c r="H35" s="286"/>
      <c r="I35" s="76"/>
      <c r="J35" s="76"/>
      <c r="K35" s="76"/>
      <c r="L35" s="77"/>
      <c r="M35" s="77"/>
      <c r="N35" s="217"/>
      <c r="O35" s="218"/>
      <c r="P35" s="219"/>
      <c r="Q35" s="111"/>
      <c r="R35" s="111"/>
      <c r="S35" s="199">
        <f>SUM(S36:S39)</f>
        <v>4042.2546827200003</v>
      </c>
      <c r="T35" s="77"/>
      <c r="U35" s="12"/>
      <c r="V35" s="12"/>
      <c r="W35" s="12"/>
      <c r="X35" s="21"/>
      <c r="Y35" s="12"/>
      <c r="Z35" s="27">
        <v>4934.8599999999997</v>
      </c>
    </row>
    <row r="36" spans="1:26" ht="24.75" customHeight="1">
      <c r="A36" s="79">
        <v>311</v>
      </c>
      <c r="B36" s="80" t="s">
        <v>27</v>
      </c>
      <c r="C36" s="225">
        <v>92794</v>
      </c>
      <c r="D36" s="226"/>
      <c r="E36" s="92" t="s">
        <v>38</v>
      </c>
      <c r="F36" s="93" t="s">
        <v>37</v>
      </c>
      <c r="G36" s="222">
        <v>106</v>
      </c>
      <c r="H36" s="223"/>
      <c r="I36" s="95"/>
      <c r="J36" s="95"/>
      <c r="K36" s="95"/>
      <c r="L36" s="96">
        <v>13.13</v>
      </c>
      <c r="M36" s="80" t="s">
        <v>29</v>
      </c>
      <c r="N36" s="222">
        <f t="shared" ref="N36" si="4">L36*$W$5</f>
        <v>16.633084</v>
      </c>
      <c r="O36" s="224"/>
      <c r="P36" s="223"/>
      <c r="Q36" s="95"/>
      <c r="R36" s="95"/>
      <c r="S36" s="24">
        <f>G36*N36-0.4</f>
        <v>1762.7069039999999</v>
      </c>
      <c r="T36" s="87" t="s">
        <v>30</v>
      </c>
      <c r="U36" s="12"/>
      <c r="V36" s="12">
        <v>1146.76</v>
      </c>
      <c r="W36" s="12"/>
      <c r="X36" s="26">
        <v>5.18</v>
      </c>
      <c r="Y36" s="12"/>
      <c r="Z36" s="24">
        <f>S36*W36-0.4</f>
        <v>-0.4</v>
      </c>
    </row>
    <row r="37" spans="1:26" ht="21.75" customHeight="1">
      <c r="A37" s="79">
        <v>312</v>
      </c>
      <c r="B37" s="80" t="s">
        <v>27</v>
      </c>
      <c r="C37" s="225">
        <v>92791</v>
      </c>
      <c r="D37" s="226"/>
      <c r="E37" s="92" t="s">
        <v>39</v>
      </c>
      <c r="F37" s="93" t="s">
        <v>37</v>
      </c>
      <c r="G37" s="222">
        <v>18.48</v>
      </c>
      <c r="H37" s="223"/>
      <c r="I37" s="95"/>
      <c r="J37" s="95"/>
      <c r="K37" s="95"/>
      <c r="L37" s="96">
        <v>13.4</v>
      </c>
      <c r="M37" s="80" t="s">
        <v>29</v>
      </c>
      <c r="N37" s="222">
        <f t="shared" ref="N37:N39" si="5">L37*$W$5</f>
        <v>16.97512</v>
      </c>
      <c r="O37" s="224"/>
      <c r="P37" s="223"/>
      <c r="Q37" s="95"/>
      <c r="R37" s="95"/>
      <c r="S37" s="24">
        <f>G37*N37-0.16</f>
        <v>313.54021760000001</v>
      </c>
      <c r="T37" s="87" t="s">
        <v>30</v>
      </c>
      <c r="U37" s="12"/>
      <c r="V37" s="12">
        <v>390.78</v>
      </c>
      <c r="W37" s="12"/>
      <c r="X37" s="26">
        <v>6.27</v>
      </c>
      <c r="Y37" s="12"/>
      <c r="Z37" s="24">
        <f>S37*W37-0.16</f>
        <v>-0.16</v>
      </c>
    </row>
    <row r="38" spans="1:26" ht="24.75" customHeight="1">
      <c r="A38" s="79">
        <v>313</v>
      </c>
      <c r="B38" s="80" t="s">
        <v>34</v>
      </c>
      <c r="C38" s="220" t="s">
        <v>160</v>
      </c>
      <c r="D38" s="221"/>
      <c r="E38" s="92" t="s">
        <v>161</v>
      </c>
      <c r="F38" s="93" t="s">
        <v>33</v>
      </c>
      <c r="G38" s="222">
        <v>30.62</v>
      </c>
      <c r="H38" s="223"/>
      <c r="I38" s="95"/>
      <c r="J38" s="95"/>
      <c r="K38" s="95"/>
      <c r="L38" s="96">
        <v>35.340000000000003</v>
      </c>
      <c r="M38" s="80" t="s">
        <v>29</v>
      </c>
      <c r="N38" s="222">
        <f t="shared" si="5"/>
        <v>44.768712000000001</v>
      </c>
      <c r="O38" s="224"/>
      <c r="P38" s="223"/>
      <c r="Q38" s="95"/>
      <c r="R38" s="95"/>
      <c r="S38" s="24">
        <f>G38*N38+0.05</f>
        <v>1370.86796144</v>
      </c>
      <c r="T38" s="87" t="s">
        <v>30</v>
      </c>
      <c r="U38" s="12"/>
      <c r="V38" s="12">
        <v>2367.54</v>
      </c>
      <c r="W38" s="12"/>
      <c r="X38" s="23">
        <v>68.81</v>
      </c>
      <c r="Y38" s="12"/>
      <c r="Z38" s="24">
        <f>S38*W38+0.05</f>
        <v>0.05</v>
      </c>
    </row>
    <row r="39" spans="1:26" ht="27" customHeight="1">
      <c r="A39" s="79">
        <v>314</v>
      </c>
      <c r="B39" s="80" t="s">
        <v>27</v>
      </c>
      <c r="C39" s="225">
        <v>94965</v>
      </c>
      <c r="D39" s="226"/>
      <c r="E39" s="99" t="s">
        <v>186</v>
      </c>
      <c r="F39" s="93" t="s">
        <v>32</v>
      </c>
      <c r="G39" s="222">
        <v>1.22</v>
      </c>
      <c r="H39" s="223"/>
      <c r="I39" s="94"/>
      <c r="J39" s="95"/>
      <c r="K39" s="94"/>
      <c r="L39" s="96">
        <v>385.08</v>
      </c>
      <c r="M39" s="80" t="s">
        <v>29</v>
      </c>
      <c r="N39" s="222">
        <f t="shared" si="5"/>
        <v>487.81934399999994</v>
      </c>
      <c r="O39" s="224"/>
      <c r="P39" s="223"/>
      <c r="Q39" s="95"/>
      <c r="R39" s="95"/>
      <c r="S39" s="24">
        <f>G39*N39</f>
        <v>595.13959967999995</v>
      </c>
      <c r="T39" s="87" t="s">
        <v>30</v>
      </c>
      <c r="U39" s="12"/>
      <c r="V39" s="12">
        <v>472.07</v>
      </c>
      <c r="W39" s="12"/>
      <c r="X39" s="23">
        <v>274.58999999999997</v>
      </c>
      <c r="Y39" s="12"/>
      <c r="Z39" s="24">
        <f>S39*W39</f>
        <v>0</v>
      </c>
    </row>
    <row r="40" spans="1:26" ht="20.25" customHeight="1">
      <c r="A40" s="88">
        <v>32</v>
      </c>
      <c r="B40" s="74"/>
      <c r="C40" s="215"/>
      <c r="D40" s="216"/>
      <c r="E40" s="89" t="s">
        <v>44</v>
      </c>
      <c r="F40" s="74"/>
      <c r="G40" s="215"/>
      <c r="H40" s="216"/>
      <c r="I40" s="90"/>
      <c r="J40" s="90"/>
      <c r="K40" s="90"/>
      <c r="L40" s="74"/>
      <c r="M40" s="74"/>
      <c r="N40" s="268"/>
      <c r="O40" s="269"/>
      <c r="P40" s="270"/>
      <c r="Q40" s="112"/>
      <c r="R40" s="112"/>
      <c r="S40" s="196">
        <f>SUM(S41:S44)</f>
        <v>8321.1401716799992</v>
      </c>
      <c r="T40" s="74"/>
      <c r="U40" s="12"/>
      <c r="V40" s="12"/>
      <c r="W40" s="12"/>
      <c r="X40" s="20"/>
      <c r="Y40" s="12"/>
      <c r="Z40" s="28">
        <v>4275.74</v>
      </c>
    </row>
    <row r="41" spans="1:26" ht="21" customHeight="1">
      <c r="A41" s="79">
        <v>321</v>
      </c>
      <c r="B41" s="80" t="s">
        <v>27</v>
      </c>
      <c r="C41" s="225">
        <v>92794</v>
      </c>
      <c r="D41" s="226"/>
      <c r="E41" s="92" t="s">
        <v>38</v>
      </c>
      <c r="F41" s="93" t="s">
        <v>37</v>
      </c>
      <c r="G41" s="222">
        <v>273</v>
      </c>
      <c r="H41" s="223"/>
      <c r="I41" s="95"/>
      <c r="J41" s="95"/>
      <c r="K41" s="95"/>
      <c r="L41" s="96">
        <v>13.13</v>
      </c>
      <c r="M41" s="80" t="s">
        <v>29</v>
      </c>
      <c r="N41" s="222">
        <f t="shared" ref="N41" si="6">L41*$W$5</f>
        <v>16.633084</v>
      </c>
      <c r="O41" s="224"/>
      <c r="P41" s="223"/>
      <c r="Q41" s="95"/>
      <c r="R41" s="95"/>
      <c r="S41" s="24">
        <f>G41*N41-0.37</f>
        <v>4540.4619320000002</v>
      </c>
      <c r="T41" s="87" t="s">
        <v>30</v>
      </c>
      <c r="U41" s="12"/>
      <c r="V41" s="12">
        <v>1056.46</v>
      </c>
      <c r="W41" s="12"/>
      <c r="X41" s="26">
        <v>5.18</v>
      </c>
      <c r="Y41" s="12"/>
      <c r="Z41" s="24">
        <f>S41*W41-0.37</f>
        <v>-0.37</v>
      </c>
    </row>
    <row r="42" spans="1:26" ht="25.5" customHeight="1">
      <c r="A42" s="79">
        <v>322</v>
      </c>
      <c r="B42" s="80" t="s">
        <v>27</v>
      </c>
      <c r="C42" s="225">
        <v>92791</v>
      </c>
      <c r="D42" s="226"/>
      <c r="E42" s="92" t="s">
        <v>39</v>
      </c>
      <c r="F42" s="93" t="s">
        <v>37</v>
      </c>
      <c r="G42" s="222">
        <v>20.02</v>
      </c>
      <c r="H42" s="223"/>
      <c r="I42" s="95"/>
      <c r="J42" s="95"/>
      <c r="K42" s="95"/>
      <c r="L42" s="96">
        <v>13.4</v>
      </c>
      <c r="M42" s="80" t="s">
        <v>29</v>
      </c>
      <c r="N42" s="222">
        <f t="shared" ref="N42:N44" si="7">L42*$W$5</f>
        <v>16.97512</v>
      </c>
      <c r="O42" s="224"/>
      <c r="P42" s="223"/>
      <c r="Q42" s="95"/>
      <c r="R42" s="95"/>
      <c r="S42" s="24">
        <f>G42*N42-0.16</f>
        <v>339.68190239999996</v>
      </c>
      <c r="T42" s="87" t="s">
        <v>30</v>
      </c>
      <c r="U42" s="12"/>
      <c r="V42" s="12">
        <v>414.88</v>
      </c>
      <c r="W42" s="12"/>
      <c r="X42" s="26">
        <v>6.27</v>
      </c>
      <c r="Y42" s="12"/>
      <c r="Z42" s="24">
        <f>S42*W42-0.16</f>
        <v>-0.16</v>
      </c>
    </row>
    <row r="43" spans="1:26" ht="23.25" customHeight="1">
      <c r="A43" s="79">
        <v>323</v>
      </c>
      <c r="B43" s="80" t="s">
        <v>34</v>
      </c>
      <c r="C43" s="220" t="s">
        <v>160</v>
      </c>
      <c r="D43" s="221"/>
      <c r="E43" s="92" t="s">
        <v>161</v>
      </c>
      <c r="F43" s="93" t="s">
        <v>33</v>
      </c>
      <c r="G43" s="222">
        <v>11.92</v>
      </c>
      <c r="H43" s="223"/>
      <c r="I43" s="95"/>
      <c r="J43" s="95"/>
      <c r="K43" s="95"/>
      <c r="L43" s="96">
        <v>35.340000000000003</v>
      </c>
      <c r="M43" s="80" t="s">
        <v>29</v>
      </c>
      <c r="N43" s="222">
        <f t="shared" si="7"/>
        <v>44.768712000000001</v>
      </c>
      <c r="O43" s="224"/>
      <c r="P43" s="223"/>
      <c r="Q43" s="95"/>
      <c r="R43" s="95"/>
      <c r="S43" s="24">
        <f>G43*N43-0.05</f>
        <v>533.5930470400001</v>
      </c>
      <c r="T43" s="87" t="s">
        <v>30</v>
      </c>
      <c r="U43" s="12"/>
      <c r="V43" s="12">
        <v>1701</v>
      </c>
      <c r="W43" s="12"/>
      <c r="X43" s="23">
        <v>41.16</v>
      </c>
      <c r="Y43" s="12"/>
      <c r="Z43" s="24">
        <f>S43*W43-0.05</f>
        <v>-0.05</v>
      </c>
    </row>
    <row r="44" spans="1:26" ht="24" customHeight="1">
      <c r="A44" s="79">
        <v>324</v>
      </c>
      <c r="B44" s="80" t="s">
        <v>27</v>
      </c>
      <c r="C44" s="225">
        <v>94965</v>
      </c>
      <c r="D44" s="226"/>
      <c r="E44" s="99" t="s">
        <v>186</v>
      </c>
      <c r="F44" s="93" t="s">
        <v>32</v>
      </c>
      <c r="G44" s="222">
        <v>5.96</v>
      </c>
      <c r="H44" s="223"/>
      <c r="I44" s="94"/>
      <c r="J44" s="95"/>
      <c r="K44" s="94"/>
      <c r="L44" s="96">
        <v>385.08</v>
      </c>
      <c r="M44" s="80" t="s">
        <v>29</v>
      </c>
      <c r="N44" s="222">
        <f t="shared" si="7"/>
        <v>487.81934399999994</v>
      </c>
      <c r="O44" s="224"/>
      <c r="P44" s="223"/>
      <c r="Q44" s="95"/>
      <c r="R44" s="95"/>
      <c r="S44" s="24">
        <f>G44*N44</f>
        <v>2907.4032902399995</v>
      </c>
      <c r="T44" s="87" t="s">
        <v>30</v>
      </c>
      <c r="U44" s="12"/>
      <c r="V44" s="12">
        <v>620.16999999999996</v>
      </c>
      <c r="W44" s="12"/>
      <c r="X44" s="23">
        <v>274.58999999999997</v>
      </c>
      <c r="Y44" s="12"/>
      <c r="Z44" s="24">
        <f>S44*W44</f>
        <v>0</v>
      </c>
    </row>
    <row r="45" spans="1:26" ht="18" customHeight="1">
      <c r="A45" s="88">
        <v>33</v>
      </c>
      <c r="B45" s="74"/>
      <c r="C45" s="215"/>
      <c r="D45" s="216"/>
      <c r="E45" s="89" t="s">
        <v>45</v>
      </c>
      <c r="F45" s="74"/>
      <c r="G45" s="215"/>
      <c r="H45" s="216"/>
      <c r="I45" s="90"/>
      <c r="J45" s="90"/>
      <c r="K45" s="90"/>
      <c r="L45" s="74"/>
      <c r="M45" s="74"/>
      <c r="N45" s="268"/>
      <c r="O45" s="269"/>
      <c r="P45" s="270"/>
      <c r="Q45" s="112"/>
      <c r="R45" s="112"/>
      <c r="S45" s="196">
        <f>SUM(S46:S47)</f>
        <v>6110.5848717599993</v>
      </c>
      <c r="T45" s="74"/>
      <c r="U45" s="12"/>
      <c r="V45" s="12"/>
      <c r="W45" s="12"/>
      <c r="X45" s="20"/>
      <c r="Y45" s="12"/>
      <c r="Z45" s="28">
        <v>7091.35</v>
      </c>
    </row>
    <row r="46" spans="1:26" ht="27" customHeight="1">
      <c r="A46" s="79">
        <v>331</v>
      </c>
      <c r="B46" s="80" t="s">
        <v>27</v>
      </c>
      <c r="C46" s="225">
        <v>94965</v>
      </c>
      <c r="D46" s="226"/>
      <c r="E46" s="99" t="s">
        <v>186</v>
      </c>
      <c r="F46" s="93" t="s">
        <v>32</v>
      </c>
      <c r="G46" s="222">
        <v>6.7</v>
      </c>
      <c r="H46" s="223"/>
      <c r="I46" s="94"/>
      <c r="J46" s="95"/>
      <c r="K46" s="94"/>
      <c r="L46" s="96">
        <v>385.08</v>
      </c>
      <c r="M46" s="80" t="s">
        <v>29</v>
      </c>
      <c r="N46" s="222">
        <f t="shared" ref="N46" si="8">L46*$W$5</f>
        <v>487.81934399999994</v>
      </c>
      <c r="O46" s="224"/>
      <c r="P46" s="223"/>
      <c r="Q46" s="95"/>
      <c r="R46" s="95"/>
      <c r="S46" s="24">
        <f>G46*N46</f>
        <v>3268.3896047999997</v>
      </c>
      <c r="T46" s="87" t="s">
        <v>30</v>
      </c>
      <c r="U46" s="12"/>
      <c r="V46" s="12"/>
      <c r="W46" s="12"/>
      <c r="X46" s="20"/>
      <c r="Y46" s="12"/>
      <c r="Z46" s="28"/>
    </row>
    <row r="47" spans="1:26" ht="38.25" customHeight="1">
      <c r="A47" s="79">
        <v>331</v>
      </c>
      <c r="B47" s="80" t="s">
        <v>34</v>
      </c>
      <c r="C47" s="225" t="s">
        <v>176</v>
      </c>
      <c r="D47" s="226"/>
      <c r="E47" s="99" t="s">
        <v>175</v>
      </c>
      <c r="F47" s="93" t="s">
        <v>37</v>
      </c>
      <c r="G47" s="222">
        <v>196.98</v>
      </c>
      <c r="H47" s="223"/>
      <c r="I47" s="94"/>
      <c r="J47" s="95"/>
      <c r="K47" s="94"/>
      <c r="L47" s="96">
        <v>11.39</v>
      </c>
      <c r="M47" s="80" t="s">
        <v>29</v>
      </c>
      <c r="N47" s="222">
        <f t="shared" ref="N47" si="9">L47*$W$5</f>
        <v>14.428851999999999</v>
      </c>
      <c r="O47" s="224"/>
      <c r="P47" s="223"/>
      <c r="Q47" s="95"/>
      <c r="R47" s="95"/>
      <c r="S47" s="24">
        <f>G47*N47</f>
        <v>2842.1952669599996</v>
      </c>
      <c r="T47" s="87" t="s">
        <v>30</v>
      </c>
      <c r="U47" s="12"/>
      <c r="V47" s="12">
        <v>6290.02</v>
      </c>
      <c r="W47" s="12"/>
      <c r="X47" s="23">
        <v>129.76</v>
      </c>
      <c r="Y47" s="12"/>
      <c r="Z47" s="24">
        <f>S47*W47</f>
        <v>0</v>
      </c>
    </row>
    <row r="48" spans="1:26" ht="15.75" customHeight="1">
      <c r="A48" s="207">
        <v>4</v>
      </c>
      <c r="B48" s="208"/>
      <c r="C48" s="209" t="s">
        <v>46</v>
      </c>
      <c r="D48" s="210"/>
      <c r="E48" s="210"/>
      <c r="F48" s="211"/>
      <c r="G48" s="212">
        <f>S49</f>
        <v>1865.7960057425173</v>
      </c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3"/>
      <c r="T48" s="214"/>
      <c r="U48" s="12"/>
      <c r="V48" s="12"/>
      <c r="W48" s="12"/>
      <c r="X48" s="12"/>
      <c r="Y48" s="12"/>
      <c r="Z48" s="12"/>
    </row>
    <row r="49" spans="1:26" ht="15.75" customHeight="1">
      <c r="A49" s="73">
        <v>41</v>
      </c>
      <c r="B49" s="74"/>
      <c r="C49" s="215"/>
      <c r="D49" s="216"/>
      <c r="E49" s="98" t="s">
        <v>47</v>
      </c>
      <c r="F49" s="74"/>
      <c r="G49" s="215"/>
      <c r="H49" s="216"/>
      <c r="I49" s="76"/>
      <c r="J49" s="76"/>
      <c r="K49" s="76"/>
      <c r="L49" s="77"/>
      <c r="M49" s="77"/>
      <c r="N49" s="217"/>
      <c r="O49" s="218"/>
      <c r="P49" s="219"/>
      <c r="Q49" s="111"/>
      <c r="R49" s="111"/>
      <c r="S49" s="196">
        <f>SUM(S50:S54)</f>
        <v>1865.7960057425173</v>
      </c>
      <c r="T49" s="74"/>
      <c r="U49" s="12"/>
      <c r="V49" s="12"/>
      <c r="W49" s="12"/>
      <c r="X49" s="21"/>
      <c r="Y49" s="12"/>
      <c r="Z49" s="27">
        <v>4507.37</v>
      </c>
    </row>
    <row r="50" spans="1:26" ht="24.95" customHeight="1">
      <c r="A50" s="79">
        <v>411</v>
      </c>
      <c r="B50" s="80" t="s">
        <v>34</v>
      </c>
      <c r="C50" s="220" t="s">
        <v>163</v>
      </c>
      <c r="D50" s="221"/>
      <c r="E50" s="92" t="s">
        <v>162</v>
      </c>
      <c r="F50" s="93" t="s">
        <v>33</v>
      </c>
      <c r="G50" s="222">
        <v>17.5</v>
      </c>
      <c r="H50" s="223"/>
      <c r="I50" s="95"/>
      <c r="J50" s="95"/>
      <c r="K50" s="95"/>
      <c r="L50" s="96">
        <f t="shared" ref="L50" si="10">X50-(X50*$V$5)</f>
        <v>26.627709979999999</v>
      </c>
      <c r="M50" s="80" t="s">
        <v>29</v>
      </c>
      <c r="N50" s="222">
        <f t="shared" ref="N50" si="11">L50*$W$5</f>
        <v>33.731983002663995</v>
      </c>
      <c r="O50" s="224"/>
      <c r="P50" s="223"/>
      <c r="Q50" s="95"/>
      <c r="R50" s="95"/>
      <c r="S50" s="24">
        <f>G50*N50+0.06</f>
        <v>590.36970254661981</v>
      </c>
      <c r="T50" s="87" t="s">
        <v>30</v>
      </c>
      <c r="U50" s="12"/>
      <c r="V50" s="12">
        <v>2705.03</v>
      </c>
      <c r="W50" s="12"/>
      <c r="X50" s="23">
        <v>30.02</v>
      </c>
      <c r="Y50" s="12"/>
      <c r="Z50" s="24">
        <f>S50*W50+0.06</f>
        <v>0.06</v>
      </c>
    </row>
    <row r="51" spans="1:26" ht="24.95" customHeight="1">
      <c r="A51" s="79">
        <v>412</v>
      </c>
      <c r="B51" s="80" t="s">
        <v>34</v>
      </c>
      <c r="C51" s="220" t="s">
        <v>165</v>
      </c>
      <c r="D51" s="221"/>
      <c r="E51" s="92" t="s">
        <v>164</v>
      </c>
      <c r="F51" s="93" t="s">
        <v>33</v>
      </c>
      <c r="G51" s="222">
        <v>20.8</v>
      </c>
      <c r="H51" s="223"/>
      <c r="I51" s="94"/>
      <c r="J51" s="95"/>
      <c r="K51" s="94"/>
      <c r="L51" s="96">
        <f t="shared" ref="L51:L52" si="12">X51-(X51*$V$5)</f>
        <v>40.544724289999998</v>
      </c>
      <c r="M51" s="80" t="s">
        <v>29</v>
      </c>
      <c r="N51" s="222">
        <f t="shared" ref="N51" si="13">L51*$W$5</f>
        <v>51.362056730571993</v>
      </c>
      <c r="O51" s="224"/>
      <c r="P51" s="223"/>
      <c r="Q51" s="95"/>
      <c r="R51" s="95"/>
      <c r="S51" s="24">
        <f>G51*N51+0.04</f>
        <v>1068.3707799958975</v>
      </c>
      <c r="T51" s="87" t="s">
        <v>30</v>
      </c>
      <c r="U51" s="12"/>
      <c r="V51" s="12">
        <v>460.76</v>
      </c>
      <c r="W51" s="12"/>
      <c r="X51" s="23">
        <v>45.71</v>
      </c>
      <c r="Y51" s="12"/>
      <c r="Z51" s="24">
        <f>S51*W51+0.04</f>
        <v>0.04</v>
      </c>
    </row>
    <row r="52" spans="1:26" ht="21.75" hidden="1" customHeight="1">
      <c r="A52" s="79">
        <v>413</v>
      </c>
      <c r="B52" s="80" t="s">
        <v>27</v>
      </c>
      <c r="C52" s="225">
        <v>93182</v>
      </c>
      <c r="D52" s="226"/>
      <c r="E52" s="92" t="s">
        <v>48</v>
      </c>
      <c r="F52" s="93" t="s">
        <v>49</v>
      </c>
      <c r="G52" s="222"/>
      <c r="H52" s="223"/>
      <c r="I52" s="95"/>
      <c r="J52" s="95"/>
      <c r="K52" s="95"/>
      <c r="L52" s="96">
        <f t="shared" si="12"/>
        <v>21.802435419999998</v>
      </c>
      <c r="M52" s="80" t="s">
        <v>29</v>
      </c>
      <c r="N52" s="222">
        <f t="shared" ref="N52:N54" si="14">L52*$W$5</f>
        <v>27.619325190055996</v>
      </c>
      <c r="O52" s="224"/>
      <c r="P52" s="223"/>
      <c r="Q52" s="95"/>
      <c r="R52" s="95"/>
      <c r="S52" s="24"/>
      <c r="T52" s="87" t="s">
        <v>30</v>
      </c>
      <c r="U52" s="12"/>
      <c r="V52" s="12">
        <v>348.02</v>
      </c>
      <c r="W52" s="12"/>
      <c r="X52" s="23">
        <v>24.58</v>
      </c>
      <c r="Y52" s="12"/>
      <c r="Z52" s="24">
        <f>S52*W52+0.02</f>
        <v>0.02</v>
      </c>
    </row>
    <row r="53" spans="1:26" ht="22.5" customHeight="1">
      <c r="A53" s="79">
        <v>414</v>
      </c>
      <c r="B53" s="80" t="s">
        <v>27</v>
      </c>
      <c r="C53" s="225">
        <v>93184</v>
      </c>
      <c r="D53" s="226"/>
      <c r="E53" s="92" t="s">
        <v>50</v>
      </c>
      <c r="F53" s="93" t="s">
        <v>49</v>
      </c>
      <c r="G53" s="222">
        <v>1</v>
      </c>
      <c r="H53" s="223"/>
      <c r="I53" s="94"/>
      <c r="J53" s="95"/>
      <c r="K53" s="94"/>
      <c r="L53" s="96">
        <v>42.8</v>
      </c>
      <c r="M53" s="80" t="s">
        <v>29</v>
      </c>
      <c r="N53" s="222">
        <f t="shared" si="14"/>
        <v>54.219039999999993</v>
      </c>
      <c r="O53" s="224"/>
      <c r="P53" s="223"/>
      <c r="Q53" s="95"/>
      <c r="R53" s="95"/>
      <c r="S53" s="24">
        <f>G53*N53+0.01</f>
        <v>54.229039999999991</v>
      </c>
      <c r="T53" s="87" t="s">
        <v>30</v>
      </c>
      <c r="U53" s="12"/>
      <c r="V53" s="12">
        <v>142.58000000000001</v>
      </c>
      <c r="W53" s="12"/>
      <c r="X53" s="23">
        <v>18.77</v>
      </c>
      <c r="Y53" s="12"/>
      <c r="Z53" s="24">
        <f>S53*W53+0.01</f>
        <v>0.01</v>
      </c>
    </row>
    <row r="54" spans="1:26" ht="16.5" customHeight="1">
      <c r="A54" s="79">
        <v>415</v>
      </c>
      <c r="B54" s="80" t="s">
        <v>27</v>
      </c>
      <c r="C54" s="225">
        <v>93194</v>
      </c>
      <c r="D54" s="226"/>
      <c r="E54" s="92" t="s">
        <v>51</v>
      </c>
      <c r="F54" s="93" t="s">
        <v>49</v>
      </c>
      <c r="G54" s="222">
        <v>2.1</v>
      </c>
      <c r="H54" s="223"/>
      <c r="I54" s="95"/>
      <c r="J54" s="95"/>
      <c r="K54" s="95"/>
      <c r="L54" s="96">
        <v>57.44</v>
      </c>
      <c r="M54" s="80" t="s">
        <v>29</v>
      </c>
      <c r="N54" s="222">
        <f t="shared" si="14"/>
        <v>72.764991999999992</v>
      </c>
      <c r="O54" s="224"/>
      <c r="P54" s="223"/>
      <c r="Q54" s="95"/>
      <c r="R54" s="95"/>
      <c r="S54" s="24">
        <f>G54*N54+0.02</f>
        <v>152.82648320000001</v>
      </c>
      <c r="T54" s="87" t="s">
        <v>30</v>
      </c>
      <c r="U54" s="12"/>
      <c r="V54" s="12">
        <v>341.65</v>
      </c>
      <c r="W54" s="12"/>
      <c r="X54" s="23">
        <v>24.13</v>
      </c>
      <c r="Y54" s="12"/>
      <c r="Z54" s="24">
        <f>S54*W54+0.02</f>
        <v>0.02</v>
      </c>
    </row>
    <row r="55" spans="1:26" ht="21" customHeight="1">
      <c r="A55" s="207">
        <v>5</v>
      </c>
      <c r="B55" s="208"/>
      <c r="C55" s="209" t="s">
        <v>52</v>
      </c>
      <c r="D55" s="210"/>
      <c r="E55" s="210"/>
      <c r="F55" s="211"/>
      <c r="G55" s="287">
        <f>S56</f>
        <v>0</v>
      </c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2"/>
      <c r="T55" s="273"/>
      <c r="U55" s="12"/>
      <c r="V55" s="12"/>
      <c r="W55" s="12"/>
      <c r="X55" s="12"/>
      <c r="Y55" s="12"/>
      <c r="Z55" s="12"/>
    </row>
    <row r="56" spans="1:26" ht="15.75" customHeight="1">
      <c r="A56" s="73">
        <v>51</v>
      </c>
      <c r="B56" s="74"/>
      <c r="C56" s="215"/>
      <c r="D56" s="216"/>
      <c r="E56" s="98" t="s">
        <v>52</v>
      </c>
      <c r="F56" s="74"/>
      <c r="G56" s="215"/>
      <c r="H56" s="216"/>
      <c r="I56" s="76"/>
      <c r="J56" s="76"/>
      <c r="K56" s="76"/>
      <c r="L56" s="77"/>
      <c r="M56" s="77"/>
      <c r="N56" s="217"/>
      <c r="O56" s="218"/>
      <c r="P56" s="219"/>
      <c r="Q56" s="111"/>
      <c r="R56" s="111"/>
      <c r="S56" s="91">
        <f>SUM(S57:S62)</f>
        <v>0</v>
      </c>
      <c r="T56" s="74"/>
      <c r="U56" s="12"/>
      <c r="V56" s="12"/>
      <c r="W56" s="12"/>
      <c r="X56" s="21"/>
      <c r="Y56" s="12"/>
      <c r="Z56" s="27">
        <v>3810.19</v>
      </c>
    </row>
    <row r="57" spans="1:26" ht="33.75" hidden="1" customHeight="1">
      <c r="A57" s="79">
        <v>511</v>
      </c>
      <c r="B57" s="80" t="s">
        <v>34</v>
      </c>
      <c r="C57" s="288" t="s">
        <v>53</v>
      </c>
      <c r="D57" s="289"/>
      <c r="E57" s="113" t="s">
        <v>54</v>
      </c>
      <c r="F57" s="93" t="s">
        <v>49</v>
      </c>
      <c r="G57" s="222"/>
      <c r="H57" s="223"/>
      <c r="I57" s="95"/>
      <c r="J57" s="95"/>
      <c r="K57" s="95"/>
      <c r="L57" s="96">
        <f t="shared" ref="L57:L62" si="15">X57-(X57*$V$5)</f>
        <v>30.56598554</v>
      </c>
      <c r="M57" s="80" t="s">
        <v>29</v>
      </c>
      <c r="N57" s="222">
        <f t="shared" ref="N57" si="16">L57*$W$5</f>
        <v>38.720990482071997</v>
      </c>
      <c r="O57" s="224"/>
      <c r="P57" s="223"/>
      <c r="Q57" s="95">
        <f t="shared" ref="Q57:Q62" si="17">S57</f>
        <v>0</v>
      </c>
      <c r="R57" s="95"/>
      <c r="S57" s="97"/>
      <c r="T57" s="87" t="s">
        <v>30</v>
      </c>
      <c r="U57" s="12"/>
      <c r="V57" s="12">
        <v>880.81</v>
      </c>
      <c r="W57" s="12"/>
      <c r="X57" s="23">
        <v>34.46</v>
      </c>
      <c r="Y57" s="12"/>
      <c r="Z57" s="24">
        <f>S57*W57-0.09</f>
        <v>-0.09</v>
      </c>
    </row>
    <row r="58" spans="1:26" ht="24.95" hidden="1" customHeight="1">
      <c r="A58" s="79">
        <v>512</v>
      </c>
      <c r="B58" s="80" t="s">
        <v>27</v>
      </c>
      <c r="C58" s="290">
        <v>89576</v>
      </c>
      <c r="D58" s="291"/>
      <c r="E58" s="113" t="s">
        <v>55</v>
      </c>
      <c r="F58" s="93" t="s">
        <v>49</v>
      </c>
      <c r="G58" s="222"/>
      <c r="H58" s="223"/>
      <c r="I58" s="95"/>
      <c r="J58" s="95"/>
      <c r="K58" s="95"/>
      <c r="L58" s="96">
        <f t="shared" si="15"/>
        <v>13.05662528</v>
      </c>
      <c r="M58" s="80" t="s">
        <v>29</v>
      </c>
      <c r="N58" s="222">
        <f t="shared" ref="N58:N62" si="18">L58*$W$5</f>
        <v>16.540132904703999</v>
      </c>
      <c r="O58" s="224"/>
      <c r="P58" s="223"/>
      <c r="Q58" s="95">
        <f t="shared" si="17"/>
        <v>0</v>
      </c>
      <c r="R58" s="95"/>
      <c r="S58" s="97"/>
      <c r="T58" s="87" t="s">
        <v>30</v>
      </c>
      <c r="U58" s="12"/>
      <c r="V58" s="12">
        <v>563.28</v>
      </c>
      <c r="W58" s="12"/>
      <c r="X58" s="23">
        <v>14.72</v>
      </c>
      <c r="Y58" s="12"/>
      <c r="Z58" s="24">
        <f>S58*W58+0.09</f>
        <v>0.09</v>
      </c>
    </row>
    <row r="59" spans="1:26" ht="21.75" hidden="1" customHeight="1">
      <c r="A59" s="79">
        <v>513</v>
      </c>
      <c r="B59" s="80" t="s">
        <v>34</v>
      </c>
      <c r="C59" s="288" t="s">
        <v>56</v>
      </c>
      <c r="D59" s="289"/>
      <c r="E59" s="113" t="s">
        <v>57</v>
      </c>
      <c r="F59" s="93" t="s">
        <v>58</v>
      </c>
      <c r="G59" s="222"/>
      <c r="H59" s="223"/>
      <c r="I59" s="94"/>
      <c r="J59" s="95"/>
      <c r="K59" s="94"/>
      <c r="L59" s="96">
        <f t="shared" si="15"/>
        <v>433.65381109999998</v>
      </c>
      <c r="M59" s="80" t="s">
        <v>29</v>
      </c>
      <c r="N59" s="222">
        <f t="shared" si="18"/>
        <v>549.35264790147994</v>
      </c>
      <c r="O59" s="224"/>
      <c r="P59" s="223"/>
      <c r="Q59" s="95">
        <f t="shared" si="17"/>
        <v>0</v>
      </c>
      <c r="R59" s="95"/>
      <c r="S59" s="97"/>
      <c r="T59" s="87" t="s">
        <v>30</v>
      </c>
      <c r="U59" s="12"/>
      <c r="V59" s="12">
        <v>1098.71</v>
      </c>
      <c r="W59" s="12"/>
      <c r="X59" s="23">
        <v>488.9</v>
      </c>
      <c r="Y59" s="12"/>
      <c r="Z59" s="24">
        <f>S59*W59</f>
        <v>0</v>
      </c>
    </row>
    <row r="60" spans="1:26" ht="24" hidden="1" customHeight="1">
      <c r="A60" s="79">
        <v>514</v>
      </c>
      <c r="B60" s="80" t="s">
        <v>34</v>
      </c>
      <c r="C60" s="288" t="s">
        <v>59</v>
      </c>
      <c r="D60" s="289"/>
      <c r="E60" s="113" t="s">
        <v>60</v>
      </c>
      <c r="F60" s="93" t="s">
        <v>58</v>
      </c>
      <c r="G60" s="222"/>
      <c r="H60" s="223"/>
      <c r="I60" s="94"/>
      <c r="J60" s="95"/>
      <c r="K60" s="94"/>
      <c r="L60" s="96">
        <f t="shared" si="15"/>
        <v>387.46777316999999</v>
      </c>
      <c r="M60" s="80" t="s">
        <v>29</v>
      </c>
      <c r="N60" s="222">
        <f t="shared" si="18"/>
        <v>490.84417505175594</v>
      </c>
      <c r="O60" s="224"/>
      <c r="P60" s="223"/>
      <c r="Q60" s="95">
        <f t="shared" si="17"/>
        <v>0</v>
      </c>
      <c r="R60" s="95"/>
      <c r="S60" s="97"/>
      <c r="T60" s="87" t="s">
        <v>30</v>
      </c>
      <c r="U60" s="12"/>
      <c r="V60" s="12">
        <v>490.84</v>
      </c>
      <c r="W60" s="12"/>
      <c r="X60" s="23">
        <v>436.83</v>
      </c>
      <c r="Y60" s="12"/>
      <c r="Z60" s="24">
        <f>S60*W60</f>
        <v>0</v>
      </c>
    </row>
    <row r="61" spans="1:26" ht="15.95" hidden="1" customHeight="1">
      <c r="A61" s="79">
        <v>515</v>
      </c>
      <c r="B61" s="80" t="s">
        <v>34</v>
      </c>
      <c r="C61" s="288" t="s">
        <v>61</v>
      </c>
      <c r="D61" s="289"/>
      <c r="E61" s="113" t="s">
        <v>62</v>
      </c>
      <c r="F61" s="93" t="s">
        <v>32</v>
      </c>
      <c r="G61" s="222"/>
      <c r="H61" s="223"/>
      <c r="I61" s="94"/>
      <c r="J61" s="95"/>
      <c r="K61" s="94"/>
      <c r="L61" s="96">
        <f t="shared" si="15"/>
        <v>39.897215019999997</v>
      </c>
      <c r="M61" s="80" t="s">
        <v>29</v>
      </c>
      <c r="N61" s="222">
        <f t="shared" si="18"/>
        <v>50.541791987335991</v>
      </c>
      <c r="O61" s="224"/>
      <c r="P61" s="223"/>
      <c r="Q61" s="95">
        <f t="shared" si="17"/>
        <v>0</v>
      </c>
      <c r="R61" s="95"/>
      <c r="S61" s="97"/>
      <c r="T61" s="87" t="s">
        <v>30</v>
      </c>
      <c r="U61" s="12"/>
      <c r="V61" s="12">
        <v>242.09</v>
      </c>
      <c r="W61" s="12"/>
      <c r="X61" s="23">
        <v>44.98</v>
      </c>
      <c r="Y61" s="12"/>
      <c r="Z61" s="24">
        <f>S61*W61-0.01</f>
        <v>-0.01</v>
      </c>
    </row>
    <row r="62" spans="1:26" ht="15" hidden="1" customHeight="1">
      <c r="A62" s="79">
        <v>516</v>
      </c>
      <c r="B62" s="80" t="s">
        <v>27</v>
      </c>
      <c r="C62" s="290">
        <v>93382</v>
      </c>
      <c r="D62" s="291"/>
      <c r="E62" s="113" t="s">
        <v>63</v>
      </c>
      <c r="F62" s="93" t="s">
        <v>32</v>
      </c>
      <c r="G62" s="222"/>
      <c r="H62" s="223"/>
      <c r="I62" s="94"/>
      <c r="J62" s="95"/>
      <c r="K62" s="94"/>
      <c r="L62" s="96">
        <f t="shared" si="15"/>
        <v>18.680198939999997</v>
      </c>
      <c r="M62" s="80" t="s">
        <v>29</v>
      </c>
      <c r="N62" s="222">
        <f t="shared" si="18"/>
        <v>23.664076017191995</v>
      </c>
      <c r="O62" s="224"/>
      <c r="P62" s="223"/>
      <c r="Q62" s="95">
        <f t="shared" si="17"/>
        <v>0</v>
      </c>
      <c r="R62" s="95"/>
      <c r="S62" s="97"/>
      <c r="T62" s="87" t="s">
        <v>30</v>
      </c>
      <c r="U62" s="12"/>
      <c r="V62" s="12">
        <v>103.9</v>
      </c>
      <c r="W62" s="12"/>
      <c r="X62" s="23">
        <v>21.06</v>
      </c>
      <c r="Y62" s="12"/>
      <c r="Z62" s="24">
        <f>S62*W62+0.01</f>
        <v>0.01</v>
      </c>
    </row>
    <row r="63" spans="1:26" ht="19.5" customHeight="1">
      <c r="A63" s="207">
        <v>6</v>
      </c>
      <c r="B63" s="208"/>
      <c r="C63" s="209" t="s">
        <v>64</v>
      </c>
      <c r="D63" s="210"/>
      <c r="E63" s="210"/>
      <c r="F63" s="211"/>
      <c r="G63" s="212">
        <f>S64</f>
        <v>12447.737531319999</v>
      </c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4"/>
      <c r="U63" s="12"/>
      <c r="V63" s="12"/>
      <c r="W63" s="12"/>
      <c r="X63" s="12"/>
      <c r="Y63" s="12"/>
      <c r="Z63" s="12"/>
    </row>
    <row r="64" spans="1:26" ht="16.5" customHeight="1">
      <c r="A64" s="73">
        <v>61</v>
      </c>
      <c r="B64" s="74"/>
      <c r="C64" s="215"/>
      <c r="D64" s="216"/>
      <c r="E64" s="98" t="s">
        <v>64</v>
      </c>
      <c r="F64" s="74"/>
      <c r="G64" s="215"/>
      <c r="H64" s="216"/>
      <c r="I64" s="76"/>
      <c r="J64" s="76"/>
      <c r="K64" s="76"/>
      <c r="L64" s="77"/>
      <c r="M64" s="77"/>
      <c r="N64" s="217"/>
      <c r="O64" s="218"/>
      <c r="P64" s="219"/>
      <c r="Q64" s="111"/>
      <c r="R64" s="111"/>
      <c r="S64" s="196">
        <f>SUM(S65:S68)</f>
        <v>12447.737531319999</v>
      </c>
      <c r="T64" s="74"/>
      <c r="U64" s="12"/>
      <c r="V64" s="12"/>
      <c r="W64" s="12"/>
      <c r="X64" s="21"/>
      <c r="Y64" s="12"/>
      <c r="Z64" s="27">
        <v>14774.82</v>
      </c>
    </row>
    <row r="65" spans="1:26" ht="28.5" customHeight="1">
      <c r="A65" s="79">
        <v>611</v>
      </c>
      <c r="B65" s="80" t="s">
        <v>27</v>
      </c>
      <c r="C65" s="225">
        <v>87878</v>
      </c>
      <c r="D65" s="226"/>
      <c r="E65" s="92" t="s">
        <v>65</v>
      </c>
      <c r="F65" s="93" t="s">
        <v>33</v>
      </c>
      <c r="G65" s="222">
        <v>191.35</v>
      </c>
      <c r="H65" s="223"/>
      <c r="I65" s="95"/>
      <c r="J65" s="95"/>
      <c r="K65" s="95"/>
      <c r="L65" s="96">
        <v>3.45</v>
      </c>
      <c r="M65" s="80" t="s">
        <v>29</v>
      </c>
      <c r="N65" s="222">
        <f t="shared" ref="N65" si="19">L65*$W$5</f>
        <v>4.3704599999999996</v>
      </c>
      <c r="O65" s="224"/>
      <c r="P65" s="223"/>
      <c r="Q65" s="95"/>
      <c r="R65" s="95"/>
      <c r="S65" s="24">
        <f>G65*N65+0.89</f>
        <v>837.17752099999984</v>
      </c>
      <c r="T65" s="87" t="s">
        <v>30</v>
      </c>
      <c r="U65" s="12"/>
      <c r="V65" s="12">
        <v>803.63</v>
      </c>
      <c r="W65" s="12"/>
      <c r="X65" s="26">
        <v>2.91</v>
      </c>
      <c r="Y65" s="12"/>
      <c r="Z65" s="24">
        <f>S65*W65+0.89</f>
        <v>0.89</v>
      </c>
    </row>
    <row r="66" spans="1:26" ht="41.25" customHeight="1">
      <c r="A66" s="79">
        <v>612</v>
      </c>
      <c r="B66" s="80" t="s">
        <v>27</v>
      </c>
      <c r="C66" s="225">
        <v>87777</v>
      </c>
      <c r="D66" s="226"/>
      <c r="E66" s="92" t="s">
        <v>66</v>
      </c>
      <c r="F66" s="93" t="s">
        <v>33</v>
      </c>
      <c r="G66" s="222">
        <v>164.57</v>
      </c>
      <c r="H66" s="223"/>
      <c r="I66" s="95"/>
      <c r="J66" s="95"/>
      <c r="K66" s="95"/>
      <c r="L66" s="96">
        <v>45.4</v>
      </c>
      <c r="M66" s="80" t="s">
        <v>29</v>
      </c>
      <c r="N66" s="222">
        <f t="shared" ref="N66:N67" si="20">L66*$W$5</f>
        <v>57.512719999999995</v>
      </c>
      <c r="O66" s="224"/>
      <c r="P66" s="223"/>
      <c r="Q66" s="95"/>
      <c r="R66" s="95"/>
      <c r="S66" s="24">
        <f>G66*N66+0.44</f>
        <v>9465.3083303999992</v>
      </c>
      <c r="T66" s="87" t="s">
        <v>30</v>
      </c>
      <c r="U66" s="12"/>
      <c r="V66" s="12">
        <v>7118.53</v>
      </c>
      <c r="W66" s="12"/>
      <c r="X66" s="23">
        <v>39.42</v>
      </c>
      <c r="Y66" s="12"/>
      <c r="Z66" s="24">
        <f>S66*W66+0.44</f>
        <v>0.44</v>
      </c>
    </row>
    <row r="67" spans="1:26" ht="41.1" customHeight="1">
      <c r="A67" s="79">
        <v>613</v>
      </c>
      <c r="B67" s="80" t="s">
        <v>27</v>
      </c>
      <c r="C67" s="225">
        <v>87536</v>
      </c>
      <c r="D67" s="226"/>
      <c r="E67" s="92" t="s">
        <v>67</v>
      </c>
      <c r="F67" s="93" t="s">
        <v>33</v>
      </c>
      <c r="G67" s="222">
        <v>26.78</v>
      </c>
      <c r="H67" s="223"/>
      <c r="I67" s="95"/>
      <c r="J67" s="95"/>
      <c r="K67" s="95"/>
      <c r="L67" s="96">
        <v>25.46</v>
      </c>
      <c r="M67" s="80" t="s">
        <v>29</v>
      </c>
      <c r="N67" s="222">
        <f t="shared" si="20"/>
        <v>32.252727999999998</v>
      </c>
      <c r="O67" s="224"/>
      <c r="P67" s="223"/>
      <c r="Q67" s="95"/>
      <c r="R67" s="95"/>
      <c r="S67" s="24">
        <f>G67*N67+0.14</f>
        <v>863.86805584000001</v>
      </c>
      <c r="T67" s="114" t="s">
        <v>30</v>
      </c>
      <c r="U67" s="12"/>
      <c r="V67" s="12">
        <v>2160.2600000000002</v>
      </c>
      <c r="W67" s="12"/>
      <c r="X67" s="23">
        <v>22.67</v>
      </c>
      <c r="Y67" s="12"/>
      <c r="Z67" s="24">
        <f>S67*W67+0.14</f>
        <v>0.14000000000000001</v>
      </c>
    </row>
    <row r="68" spans="1:26" ht="43.5" customHeight="1">
      <c r="A68" s="79">
        <v>614</v>
      </c>
      <c r="B68" s="80" t="s">
        <v>27</v>
      </c>
      <c r="C68" s="225">
        <v>93393</v>
      </c>
      <c r="D68" s="226"/>
      <c r="E68" s="92" t="s">
        <v>68</v>
      </c>
      <c r="F68" s="93" t="s">
        <v>33</v>
      </c>
      <c r="G68" s="222">
        <v>26.78</v>
      </c>
      <c r="H68" s="223"/>
      <c r="I68" s="95"/>
      <c r="J68" s="95"/>
      <c r="K68" s="95"/>
      <c r="L68" s="96">
        <v>37.770000000000003</v>
      </c>
      <c r="M68" s="80" t="s">
        <v>29</v>
      </c>
      <c r="N68" s="222">
        <f t="shared" ref="N68" si="21">L68*$W$5</f>
        <v>47.847036000000003</v>
      </c>
      <c r="O68" s="224"/>
      <c r="P68" s="223"/>
      <c r="Q68" s="95"/>
      <c r="R68" s="95"/>
      <c r="S68" s="24">
        <f>G68*N68+0.04</f>
        <v>1281.3836240800001</v>
      </c>
      <c r="T68" s="87" t="s">
        <v>30</v>
      </c>
      <c r="U68" s="12"/>
      <c r="V68" s="12">
        <v>3022.99</v>
      </c>
      <c r="W68" s="12"/>
      <c r="X68" s="23">
        <v>31.37</v>
      </c>
      <c r="Y68" s="12"/>
      <c r="Z68" s="24">
        <f>S68*W68+0.04</f>
        <v>0.04</v>
      </c>
    </row>
    <row r="69" spans="1:26" ht="24" customHeight="1">
      <c r="A69" s="207">
        <v>7</v>
      </c>
      <c r="B69" s="208"/>
      <c r="C69" s="209" t="s">
        <v>69</v>
      </c>
      <c r="D69" s="210"/>
      <c r="E69" s="210"/>
      <c r="F69" s="211"/>
      <c r="G69" s="267">
        <f>S70+S75</f>
        <v>12101.247761606051</v>
      </c>
      <c r="H69" s="213"/>
      <c r="I69" s="213"/>
      <c r="J69" s="213"/>
      <c r="K69" s="213"/>
      <c r="L69" s="213"/>
      <c r="M69" s="213"/>
      <c r="N69" s="213"/>
      <c r="O69" s="213"/>
      <c r="P69" s="213"/>
      <c r="Q69" s="213"/>
      <c r="R69" s="213"/>
      <c r="S69" s="213"/>
      <c r="T69" s="214"/>
      <c r="U69" s="12"/>
      <c r="V69" s="12"/>
      <c r="W69" s="12"/>
      <c r="X69" s="12"/>
      <c r="Y69" s="12"/>
      <c r="Z69" s="12"/>
    </row>
    <row r="70" spans="1:26" ht="14.25" customHeight="1">
      <c r="A70" s="73">
        <v>71</v>
      </c>
      <c r="B70" s="74"/>
      <c r="C70" s="215"/>
      <c r="D70" s="216"/>
      <c r="E70" s="98" t="s">
        <v>70</v>
      </c>
      <c r="F70" s="74"/>
      <c r="G70" s="292"/>
      <c r="H70" s="293"/>
      <c r="I70" s="115"/>
      <c r="J70" s="115"/>
      <c r="K70" s="115"/>
      <c r="L70" s="77"/>
      <c r="M70" s="77"/>
      <c r="N70" s="217" t="s">
        <v>71</v>
      </c>
      <c r="O70" s="218"/>
      <c r="P70" s="219"/>
      <c r="Q70" s="111"/>
      <c r="R70" s="111"/>
      <c r="S70" s="196">
        <f>SUM(S71:S74)</f>
        <v>12101.247761606051</v>
      </c>
      <c r="T70" s="74"/>
      <c r="U70" s="12"/>
      <c r="V70" s="12"/>
      <c r="W70" s="12"/>
      <c r="X70" s="21"/>
      <c r="Y70" s="12"/>
      <c r="Z70" s="27">
        <v>3894.75</v>
      </c>
    </row>
    <row r="71" spans="1:26" ht="46.5" customHeight="1">
      <c r="A71" s="79">
        <v>711</v>
      </c>
      <c r="B71" s="80" t="s">
        <v>34</v>
      </c>
      <c r="C71" s="225" t="s">
        <v>189</v>
      </c>
      <c r="D71" s="226"/>
      <c r="E71" s="92" t="s">
        <v>190</v>
      </c>
      <c r="F71" s="93" t="s">
        <v>33</v>
      </c>
      <c r="G71" s="222">
        <v>71.400000000000006</v>
      </c>
      <c r="H71" s="223"/>
      <c r="I71" s="95"/>
      <c r="J71" s="95"/>
      <c r="K71" s="95"/>
      <c r="L71" s="96">
        <v>89.57</v>
      </c>
      <c r="M71" s="80" t="s">
        <v>29</v>
      </c>
      <c r="N71" s="222">
        <f t="shared" ref="N71" si="22">L71*$W$5</f>
        <v>113.46727599999998</v>
      </c>
      <c r="O71" s="224"/>
      <c r="P71" s="223"/>
      <c r="Q71" s="95"/>
      <c r="R71" s="95"/>
      <c r="S71" s="24">
        <f>G71*N71-0.13</f>
        <v>8101.4335063999997</v>
      </c>
      <c r="T71" s="87" t="s">
        <v>30</v>
      </c>
      <c r="U71" s="12"/>
      <c r="V71" s="12">
        <v>1657.65</v>
      </c>
      <c r="W71" s="12"/>
      <c r="X71" s="23">
        <v>28.57</v>
      </c>
      <c r="Y71" s="12"/>
      <c r="Z71" s="24">
        <f>S71*W71-0.13</f>
        <v>-0.13</v>
      </c>
    </row>
    <row r="72" spans="1:26" ht="31.5" customHeight="1">
      <c r="A72" s="79">
        <v>711</v>
      </c>
      <c r="B72" s="80" t="s">
        <v>27</v>
      </c>
      <c r="C72" s="225">
        <v>87682</v>
      </c>
      <c r="D72" s="226"/>
      <c r="E72" s="92" t="s">
        <v>72</v>
      </c>
      <c r="F72" s="93" t="s">
        <v>33</v>
      </c>
      <c r="G72" s="222">
        <v>46.74</v>
      </c>
      <c r="H72" s="223"/>
      <c r="I72" s="195"/>
      <c r="J72" s="195"/>
      <c r="K72" s="195"/>
      <c r="L72" s="96">
        <v>35.85</v>
      </c>
      <c r="M72" s="80" t="s">
        <v>29</v>
      </c>
      <c r="N72" s="222">
        <f t="shared" ref="N72" si="23">L72*$W$5</f>
        <v>45.41478</v>
      </c>
      <c r="O72" s="224"/>
      <c r="P72" s="223"/>
      <c r="Q72" s="195"/>
      <c r="R72" s="195"/>
      <c r="S72" s="24">
        <f>G72*N72-0.13</f>
        <v>2122.5568171999998</v>
      </c>
      <c r="T72" s="87"/>
      <c r="U72" s="12"/>
      <c r="V72" s="12"/>
      <c r="W72" s="12"/>
      <c r="X72" s="23"/>
      <c r="Y72" s="12"/>
      <c r="Z72" s="24"/>
    </row>
    <row r="73" spans="1:26" ht="26.25" customHeight="1">
      <c r="A73" s="79">
        <v>712</v>
      </c>
      <c r="B73" s="80" t="s">
        <v>27</v>
      </c>
      <c r="C73" s="225">
        <v>93391</v>
      </c>
      <c r="D73" s="226"/>
      <c r="E73" s="92" t="s">
        <v>73</v>
      </c>
      <c r="F73" s="93" t="s">
        <v>33</v>
      </c>
      <c r="G73" s="222">
        <v>46.74</v>
      </c>
      <c r="H73" s="223"/>
      <c r="I73" s="95"/>
      <c r="J73" s="95"/>
      <c r="K73" s="95"/>
      <c r="L73" s="96">
        <f t="shared" ref="L73:L77" si="24">X73-(X73*$V$5)</f>
        <v>29.146787140000001</v>
      </c>
      <c r="M73" s="80" t="s">
        <v>29</v>
      </c>
      <c r="N73" s="222">
        <f t="shared" ref="N73:N74" si="25">L73*$W$5</f>
        <v>36.923149948952002</v>
      </c>
      <c r="O73" s="224"/>
      <c r="P73" s="223"/>
      <c r="Q73" s="95"/>
      <c r="R73" s="95"/>
      <c r="S73" s="24">
        <f>G73*N73+0.13</f>
        <v>1725.9180286140167</v>
      </c>
      <c r="T73" s="87" t="s">
        <v>30</v>
      </c>
      <c r="U73" s="12"/>
      <c r="V73" s="12"/>
      <c r="W73" s="12"/>
      <c r="X73" s="23">
        <v>32.86</v>
      </c>
      <c r="Y73" s="12"/>
      <c r="Z73" s="24">
        <f>S73*W73+0.13</f>
        <v>0.13</v>
      </c>
    </row>
    <row r="74" spans="1:26" ht="27" customHeight="1">
      <c r="A74" s="79">
        <v>713</v>
      </c>
      <c r="B74" s="80" t="s">
        <v>27</v>
      </c>
      <c r="C74" s="225">
        <v>96467</v>
      </c>
      <c r="D74" s="226"/>
      <c r="E74" s="92" t="s">
        <v>74</v>
      </c>
      <c r="F74" s="93" t="s">
        <v>49</v>
      </c>
      <c r="G74" s="222">
        <v>27</v>
      </c>
      <c r="H74" s="223"/>
      <c r="I74" s="95"/>
      <c r="J74" s="95"/>
      <c r="K74" s="95"/>
      <c r="L74" s="96">
        <f t="shared" si="24"/>
        <v>4.4261250099999998</v>
      </c>
      <c r="M74" s="80" t="s">
        <v>29</v>
      </c>
      <c r="N74" s="222">
        <f t="shared" si="25"/>
        <v>5.6070151626679996</v>
      </c>
      <c r="O74" s="224"/>
      <c r="P74" s="223"/>
      <c r="Q74" s="95"/>
      <c r="R74" s="95"/>
      <c r="S74" s="24">
        <f>G74*N74-0.05</f>
        <v>151.33940939203598</v>
      </c>
      <c r="T74" s="87" t="s">
        <v>30</v>
      </c>
      <c r="U74" s="12"/>
      <c r="V74" s="12"/>
      <c r="W74" s="12"/>
      <c r="X74" s="26">
        <v>4.99</v>
      </c>
      <c r="Y74" s="12"/>
      <c r="Z74" s="24">
        <f>S74*W74-0.05</f>
        <v>-0.05</v>
      </c>
    </row>
    <row r="75" spans="1:26">
      <c r="A75" s="88">
        <v>72</v>
      </c>
      <c r="B75" s="74"/>
      <c r="C75" s="215"/>
      <c r="D75" s="216"/>
      <c r="E75" s="89" t="s">
        <v>75</v>
      </c>
      <c r="F75" s="74"/>
      <c r="G75" s="215"/>
      <c r="H75" s="216"/>
      <c r="I75" s="90"/>
      <c r="J75" s="90"/>
      <c r="K75" s="90"/>
      <c r="L75" s="74"/>
      <c r="M75" s="74"/>
      <c r="N75" s="268"/>
      <c r="O75" s="269"/>
      <c r="P75" s="270"/>
      <c r="Q75" s="116"/>
      <c r="R75" s="116"/>
      <c r="S75" s="91">
        <v>0</v>
      </c>
      <c r="T75" s="74"/>
      <c r="U75" s="12"/>
      <c r="V75" s="12"/>
      <c r="W75" s="12"/>
      <c r="X75" s="20"/>
      <c r="Y75" s="12"/>
      <c r="Z75" s="25">
        <v>527.32000000000005</v>
      </c>
    </row>
    <row r="76" spans="1:26" ht="15.95" hidden="1" customHeight="1">
      <c r="A76" s="79">
        <v>721</v>
      </c>
      <c r="B76" s="80" t="s">
        <v>27</v>
      </c>
      <c r="C76" s="290">
        <v>98689</v>
      </c>
      <c r="D76" s="291"/>
      <c r="E76" s="113" t="s">
        <v>76</v>
      </c>
      <c r="F76" s="93" t="s">
        <v>49</v>
      </c>
      <c r="G76" s="294"/>
      <c r="H76" s="295"/>
      <c r="I76" s="94"/>
      <c r="J76" s="94"/>
      <c r="K76" s="94"/>
      <c r="L76" s="96">
        <f t="shared" si="24"/>
        <v>67.74898361999999</v>
      </c>
      <c r="M76" s="80" t="s">
        <v>29</v>
      </c>
      <c r="N76" s="222">
        <f t="shared" ref="N76" si="26">L76*$W$5</f>
        <v>85.824412449815981</v>
      </c>
      <c r="O76" s="224"/>
      <c r="P76" s="223"/>
      <c r="Q76" s="95"/>
      <c r="R76" s="95"/>
      <c r="S76" s="97">
        <f>G76*N76+0.01</f>
        <v>0.01</v>
      </c>
      <c r="T76" s="87" t="s">
        <v>30</v>
      </c>
      <c r="U76" s="12"/>
      <c r="V76" s="12"/>
      <c r="W76" s="12"/>
      <c r="X76" s="23">
        <v>76.38</v>
      </c>
      <c r="Y76" s="12"/>
      <c r="Z76" s="24">
        <f>391.88-S76</f>
        <v>391.87</v>
      </c>
    </row>
    <row r="77" spans="1:26" ht="14.25" hidden="1" customHeight="1">
      <c r="A77" s="79">
        <v>722</v>
      </c>
      <c r="B77" s="80" t="s">
        <v>34</v>
      </c>
      <c r="C77" s="288" t="s">
        <v>77</v>
      </c>
      <c r="D77" s="289"/>
      <c r="E77" s="113" t="s">
        <v>78</v>
      </c>
      <c r="F77" s="93" t="s">
        <v>33</v>
      </c>
      <c r="G77" s="294"/>
      <c r="H77" s="295"/>
      <c r="I77" s="94"/>
      <c r="J77" s="94"/>
      <c r="K77" s="94"/>
      <c r="L77" s="96">
        <f t="shared" si="24"/>
        <v>178.92543828000001</v>
      </c>
      <c r="M77" s="80" t="s">
        <v>29</v>
      </c>
      <c r="N77" s="222">
        <f t="shared" ref="N77" si="27">L77*$W$5</f>
        <v>226.66274521310399</v>
      </c>
      <c r="O77" s="224"/>
      <c r="P77" s="223"/>
      <c r="Q77" s="95"/>
      <c r="R77" s="95"/>
      <c r="S77" s="97">
        <f>G77*N77</f>
        <v>0</v>
      </c>
      <c r="T77" s="87" t="s">
        <v>30</v>
      </c>
      <c r="U77" s="12"/>
      <c r="V77" s="12"/>
      <c r="W77" s="12"/>
      <c r="X77" s="23">
        <v>201.72</v>
      </c>
      <c r="Y77" s="12"/>
      <c r="Z77" s="24">
        <v>135.44</v>
      </c>
    </row>
    <row r="78" spans="1:26" ht="23.25" customHeight="1">
      <c r="A78" s="207">
        <v>8</v>
      </c>
      <c r="B78" s="208"/>
      <c r="C78" s="209" t="s">
        <v>79</v>
      </c>
      <c r="D78" s="210"/>
      <c r="E78" s="210"/>
      <c r="F78" s="211"/>
      <c r="G78" s="296">
        <f>S79+S86+S93-0.01</f>
        <v>28921.430950965441</v>
      </c>
      <c r="H78" s="213"/>
      <c r="I78" s="213"/>
      <c r="J78" s="213"/>
      <c r="K78" s="213"/>
      <c r="L78" s="213"/>
      <c r="M78" s="213"/>
      <c r="N78" s="213"/>
      <c r="O78" s="213"/>
      <c r="P78" s="213"/>
      <c r="Q78" s="213"/>
      <c r="R78" s="213"/>
      <c r="S78" s="213"/>
      <c r="T78" s="214"/>
      <c r="U78" s="12"/>
      <c r="V78" s="12"/>
      <c r="W78" s="12"/>
      <c r="X78" s="12"/>
      <c r="Y78" s="12"/>
      <c r="Z78" s="12"/>
    </row>
    <row r="79" spans="1:26" ht="18.75" customHeight="1">
      <c r="A79" s="73">
        <v>81</v>
      </c>
      <c r="B79" s="74"/>
      <c r="C79" s="215"/>
      <c r="D79" s="216"/>
      <c r="E79" s="98" t="s">
        <v>80</v>
      </c>
      <c r="F79" s="74"/>
      <c r="G79" s="215"/>
      <c r="H79" s="216"/>
      <c r="I79" s="76"/>
      <c r="J79" s="76"/>
      <c r="K79" s="76"/>
      <c r="L79" s="77"/>
      <c r="M79" s="77"/>
      <c r="N79" s="217"/>
      <c r="O79" s="218"/>
      <c r="P79" s="219"/>
      <c r="Q79" s="111"/>
      <c r="R79" s="111"/>
      <c r="S79" s="196">
        <f>SUM(S80:S85)+0.01</f>
        <v>668.05506910072791</v>
      </c>
      <c r="T79" s="74"/>
      <c r="U79" s="12"/>
      <c r="V79" s="12"/>
      <c r="W79" s="12"/>
      <c r="X79" s="21"/>
      <c r="Y79" s="12"/>
      <c r="Z79" s="27">
        <v>4220.78</v>
      </c>
    </row>
    <row r="80" spans="1:26" ht="39.75" customHeight="1">
      <c r="A80" s="79">
        <v>811</v>
      </c>
      <c r="B80" s="80" t="s">
        <v>27</v>
      </c>
      <c r="C80" s="297">
        <v>91313</v>
      </c>
      <c r="D80" s="297"/>
      <c r="E80" s="81" t="s">
        <v>166</v>
      </c>
      <c r="F80" s="82" t="s">
        <v>28</v>
      </c>
      <c r="G80" s="266">
        <v>1</v>
      </c>
      <c r="H80" s="266"/>
      <c r="I80" s="84"/>
      <c r="J80" s="84"/>
      <c r="K80" s="84"/>
      <c r="L80" s="85">
        <f t="shared" ref="L80" si="28">X80-(X80*$V$5)</f>
        <v>180.69056628999999</v>
      </c>
      <c r="M80" s="80" t="s">
        <v>29</v>
      </c>
      <c r="N80" s="222">
        <f t="shared" ref="N80" si="29">L80*$W$5</f>
        <v>228.89880937617198</v>
      </c>
      <c r="O80" s="224"/>
      <c r="P80" s="223"/>
      <c r="Q80" s="95"/>
      <c r="R80" s="95"/>
      <c r="S80" s="24">
        <f>G80*N80</f>
        <v>228.89880937617198</v>
      </c>
      <c r="T80" s="87" t="s">
        <v>30</v>
      </c>
      <c r="U80" s="12"/>
      <c r="V80" s="12">
        <v>1144.49</v>
      </c>
      <c r="W80" s="12"/>
      <c r="X80" s="23">
        <v>203.71</v>
      </c>
      <c r="Y80" s="12"/>
      <c r="Z80" s="29">
        <v>1290.3</v>
      </c>
    </row>
    <row r="81" spans="1:26" ht="27" customHeight="1">
      <c r="A81" s="79">
        <v>812</v>
      </c>
      <c r="B81" s="80" t="s">
        <v>27</v>
      </c>
      <c r="C81" s="225">
        <v>90822</v>
      </c>
      <c r="D81" s="226"/>
      <c r="E81" s="92" t="s">
        <v>81</v>
      </c>
      <c r="F81" s="93" t="s">
        <v>28</v>
      </c>
      <c r="G81" s="294">
        <v>1</v>
      </c>
      <c r="H81" s="295"/>
      <c r="I81" s="94"/>
      <c r="J81" s="94"/>
      <c r="K81" s="94"/>
      <c r="L81" s="96">
        <f t="shared" ref="L81:L84" si="30">X81-(X81*$V$5)</f>
        <v>291.60092125</v>
      </c>
      <c r="M81" s="80" t="s">
        <v>29</v>
      </c>
      <c r="N81" s="222">
        <f t="shared" ref="N81:N84" si="31">L81*$W$5</f>
        <v>369.40004703949995</v>
      </c>
      <c r="O81" s="224"/>
      <c r="P81" s="223"/>
      <c r="Q81" s="95"/>
      <c r="R81" s="95"/>
      <c r="S81" s="24">
        <f>G81*N81</f>
        <v>369.40004703949995</v>
      </c>
      <c r="T81" s="87" t="s">
        <v>30</v>
      </c>
      <c r="U81" s="12"/>
      <c r="V81" s="12"/>
      <c r="W81" s="12"/>
      <c r="X81" s="23">
        <v>328.75</v>
      </c>
      <c r="Y81" s="12"/>
      <c r="Z81" s="24">
        <v>832.92</v>
      </c>
    </row>
    <row r="82" spans="1:26" ht="31.5" customHeight="1">
      <c r="A82" s="79">
        <v>813</v>
      </c>
      <c r="B82" s="80" t="s">
        <v>27</v>
      </c>
      <c r="C82" s="225">
        <v>90831</v>
      </c>
      <c r="D82" s="226"/>
      <c r="E82" s="92" t="s">
        <v>82</v>
      </c>
      <c r="F82" s="93" t="s">
        <v>28</v>
      </c>
      <c r="G82" s="294">
        <v>1</v>
      </c>
      <c r="H82" s="295"/>
      <c r="I82" s="94"/>
      <c r="J82" s="94"/>
      <c r="K82" s="94"/>
      <c r="L82" s="96">
        <f t="shared" si="30"/>
        <v>55.06489792</v>
      </c>
      <c r="M82" s="80" t="s">
        <v>29</v>
      </c>
      <c r="N82" s="222">
        <f t="shared" si="31"/>
        <v>69.756212685055999</v>
      </c>
      <c r="O82" s="224"/>
      <c r="P82" s="223"/>
      <c r="Q82" s="95"/>
      <c r="R82" s="95"/>
      <c r="S82" s="24">
        <f>G82*N82-0.01</f>
        <v>69.746212685055994</v>
      </c>
      <c r="T82" s="87" t="s">
        <v>30</v>
      </c>
      <c r="U82" s="12"/>
      <c r="V82" s="12"/>
      <c r="W82" s="12"/>
      <c r="X82" s="23">
        <v>62.08</v>
      </c>
      <c r="Y82" s="12"/>
      <c r="Z82" s="24">
        <v>235.92</v>
      </c>
    </row>
    <row r="83" spans="1:26" ht="25.5" hidden="1" customHeight="1">
      <c r="A83" s="79">
        <v>814</v>
      </c>
      <c r="B83" s="80" t="s">
        <v>27</v>
      </c>
      <c r="C83" s="290">
        <v>91306</v>
      </c>
      <c r="D83" s="291"/>
      <c r="E83" s="113" t="s">
        <v>83</v>
      </c>
      <c r="F83" s="93" t="s">
        <v>28</v>
      </c>
      <c r="G83" s="294"/>
      <c r="H83" s="295"/>
      <c r="I83" s="94"/>
      <c r="J83" s="94"/>
      <c r="K83" s="94"/>
      <c r="L83" s="96">
        <f t="shared" si="30"/>
        <v>59.872432500000002</v>
      </c>
      <c r="M83" s="80" t="s">
        <v>29</v>
      </c>
      <c r="N83" s="222">
        <f t="shared" si="31"/>
        <v>75.846397491000005</v>
      </c>
      <c r="O83" s="224"/>
      <c r="P83" s="223"/>
      <c r="Q83" s="95"/>
      <c r="R83" s="95"/>
      <c r="S83" s="97"/>
      <c r="T83" s="87" t="s">
        <v>30</v>
      </c>
      <c r="U83" s="12"/>
      <c r="V83" s="12"/>
      <c r="W83" s="12"/>
      <c r="X83" s="23">
        <v>67.5</v>
      </c>
      <c r="Y83" s="12"/>
      <c r="Z83" s="24">
        <v>85.51</v>
      </c>
    </row>
    <row r="84" spans="1:26" ht="27.75" hidden="1" customHeight="1">
      <c r="A84" s="79">
        <v>815</v>
      </c>
      <c r="B84" s="80" t="s">
        <v>27</v>
      </c>
      <c r="C84" s="290">
        <v>91302</v>
      </c>
      <c r="D84" s="291"/>
      <c r="E84" s="113" t="s">
        <v>84</v>
      </c>
      <c r="F84" s="93" t="s">
        <v>28</v>
      </c>
      <c r="G84" s="294"/>
      <c r="H84" s="295"/>
      <c r="I84" s="94"/>
      <c r="J84" s="94"/>
      <c r="K84" s="94"/>
      <c r="L84" s="96">
        <f t="shared" si="30"/>
        <v>20.702556659999999</v>
      </c>
      <c r="M84" s="80" t="s">
        <v>29</v>
      </c>
      <c r="N84" s="222">
        <f t="shared" si="31"/>
        <v>26.225998776887998</v>
      </c>
      <c r="O84" s="224"/>
      <c r="P84" s="223"/>
      <c r="Q84" s="95"/>
      <c r="R84" s="95"/>
      <c r="S84" s="97"/>
      <c r="T84" s="87" t="s">
        <v>30</v>
      </c>
      <c r="U84" s="12"/>
      <c r="V84" s="12"/>
      <c r="W84" s="12"/>
      <c r="X84" s="23">
        <v>23.34</v>
      </c>
      <c r="Y84" s="12"/>
      <c r="Z84" s="24">
        <v>147.85</v>
      </c>
    </row>
    <row r="85" spans="1:26" ht="36.75" hidden="1" customHeight="1">
      <c r="A85" s="79">
        <v>816</v>
      </c>
      <c r="B85" s="80" t="s">
        <v>85</v>
      </c>
      <c r="C85" s="298">
        <v>7</v>
      </c>
      <c r="D85" s="299"/>
      <c r="E85" s="113" t="s">
        <v>86</v>
      </c>
      <c r="F85" s="92" t="s">
        <v>87</v>
      </c>
      <c r="G85" s="294"/>
      <c r="H85" s="295"/>
      <c r="I85" s="94"/>
      <c r="J85" s="94"/>
      <c r="K85" s="94"/>
      <c r="L85" s="96">
        <f t="shared" ref="L85:L92" si="32">X85-(X85*$V$5)</f>
        <v>380.03472154999997</v>
      </c>
      <c r="M85" s="80" t="s">
        <v>29</v>
      </c>
      <c r="N85" s="222">
        <f t="shared" ref="N85" si="33">L85*$W$5</f>
        <v>481.42798525953992</v>
      </c>
      <c r="O85" s="224"/>
      <c r="P85" s="223"/>
      <c r="Q85" s="95"/>
      <c r="R85" s="95"/>
      <c r="S85" s="97"/>
      <c r="T85" s="87" t="s">
        <v>30</v>
      </c>
      <c r="U85" s="12"/>
      <c r="V85" s="12"/>
      <c r="W85" s="12"/>
      <c r="X85" s="23">
        <v>428.45</v>
      </c>
      <c r="Y85" s="12"/>
      <c r="Z85" s="29">
        <v>1628.28</v>
      </c>
    </row>
    <row r="86" spans="1:26" ht="14.25" customHeight="1">
      <c r="A86" s="88">
        <v>82</v>
      </c>
      <c r="B86" s="74"/>
      <c r="C86" s="215"/>
      <c r="D86" s="216"/>
      <c r="E86" s="89" t="s">
        <v>88</v>
      </c>
      <c r="F86" s="74"/>
      <c r="G86" s="215"/>
      <c r="H86" s="216"/>
      <c r="I86" s="90"/>
      <c r="J86" s="90"/>
      <c r="K86" s="90"/>
      <c r="L86" s="74"/>
      <c r="M86" s="74"/>
      <c r="N86" s="268"/>
      <c r="O86" s="269"/>
      <c r="P86" s="270"/>
      <c r="Q86" s="116"/>
      <c r="R86" s="116"/>
      <c r="S86" s="196">
        <f>SUM(S87:S92)-0.01</f>
        <v>22063.484381864713</v>
      </c>
      <c r="T86" s="74"/>
      <c r="U86" s="12"/>
      <c r="V86" s="12"/>
      <c r="W86" s="12"/>
      <c r="X86" s="20"/>
      <c r="Y86" s="12"/>
      <c r="Z86" s="28">
        <v>6085.4</v>
      </c>
    </row>
    <row r="87" spans="1:26" ht="27.75" customHeight="1">
      <c r="A87" s="79">
        <v>821</v>
      </c>
      <c r="B87" s="80" t="s">
        <v>27</v>
      </c>
      <c r="C87" s="225">
        <v>94576</v>
      </c>
      <c r="D87" s="226"/>
      <c r="E87" s="92" t="s">
        <v>89</v>
      </c>
      <c r="F87" s="93" t="s">
        <v>33</v>
      </c>
      <c r="G87" s="294">
        <v>4.22</v>
      </c>
      <c r="H87" s="295"/>
      <c r="I87" s="94"/>
      <c r="J87" s="94"/>
      <c r="K87" s="94"/>
      <c r="L87" s="96">
        <v>248.55</v>
      </c>
      <c r="M87" s="80" t="s">
        <v>29</v>
      </c>
      <c r="N87" s="222">
        <f t="shared" ref="N87" si="34">L87*$W$5</f>
        <v>314.86313999999999</v>
      </c>
      <c r="O87" s="224"/>
      <c r="P87" s="223"/>
      <c r="Q87" s="95"/>
      <c r="R87" s="95"/>
      <c r="S87" s="24">
        <f>G87*N87-0.01</f>
        <v>1328.7124507999999</v>
      </c>
      <c r="T87" s="87" t="s">
        <v>30</v>
      </c>
      <c r="U87" s="12"/>
      <c r="V87" s="12"/>
      <c r="W87" s="12"/>
      <c r="X87" s="23">
        <v>229.74</v>
      </c>
      <c r="Y87" s="12"/>
      <c r="Z87" s="24">
        <v>873.09</v>
      </c>
    </row>
    <row r="88" spans="1:26" ht="24.95" customHeight="1">
      <c r="A88" s="79">
        <v>822</v>
      </c>
      <c r="B88" s="80" t="s">
        <v>27</v>
      </c>
      <c r="C88" s="225">
        <v>182180</v>
      </c>
      <c r="D88" s="226"/>
      <c r="E88" s="92" t="s">
        <v>167</v>
      </c>
      <c r="F88" s="93" t="s">
        <v>33</v>
      </c>
      <c r="G88" s="294">
        <v>54.5</v>
      </c>
      <c r="H88" s="295"/>
      <c r="I88" s="94"/>
      <c r="J88" s="94"/>
      <c r="K88" s="94"/>
      <c r="L88" s="96">
        <v>294.75</v>
      </c>
      <c r="M88" s="80" t="s">
        <v>29</v>
      </c>
      <c r="N88" s="222">
        <f t="shared" ref="N88:N92" si="35">L88*$W$5</f>
        <v>373.38929999999999</v>
      </c>
      <c r="O88" s="224"/>
      <c r="P88" s="223"/>
      <c r="Q88" s="95"/>
      <c r="R88" s="95"/>
      <c r="S88" s="24">
        <f>G88*N88</f>
        <v>20349.716850000001</v>
      </c>
      <c r="T88" s="87" t="s">
        <v>30</v>
      </c>
      <c r="U88" s="12"/>
      <c r="V88" s="12"/>
      <c r="W88" s="12"/>
      <c r="X88" s="23">
        <v>389.11</v>
      </c>
      <c r="Y88" s="12"/>
      <c r="Z88" s="24">
        <v>640.79999999999995</v>
      </c>
    </row>
    <row r="89" spans="1:26" ht="27" customHeight="1">
      <c r="A89" s="79">
        <v>823</v>
      </c>
      <c r="B89" s="80" t="s">
        <v>34</v>
      </c>
      <c r="C89" s="220" t="s">
        <v>169</v>
      </c>
      <c r="D89" s="221"/>
      <c r="E89" s="92" t="s">
        <v>168</v>
      </c>
      <c r="F89" s="93" t="s">
        <v>33</v>
      </c>
      <c r="G89" s="294">
        <v>1.44</v>
      </c>
      <c r="H89" s="295"/>
      <c r="I89" s="94"/>
      <c r="J89" s="94"/>
      <c r="K89" s="94"/>
      <c r="L89" s="96">
        <f t="shared" si="32"/>
        <v>211.08802201999998</v>
      </c>
      <c r="M89" s="80" t="s">
        <v>29</v>
      </c>
      <c r="N89" s="222">
        <f t="shared" si="35"/>
        <v>267.40630629493597</v>
      </c>
      <c r="O89" s="224"/>
      <c r="P89" s="223"/>
      <c r="Q89" s="95"/>
      <c r="R89" s="95"/>
      <c r="S89" s="24">
        <f>G89*N89</f>
        <v>385.06508106470778</v>
      </c>
      <c r="T89" s="87" t="s">
        <v>30</v>
      </c>
      <c r="U89" s="12"/>
      <c r="V89" s="12"/>
      <c r="W89" s="12"/>
      <c r="X89" s="23">
        <v>237.98</v>
      </c>
      <c r="Y89" s="12"/>
      <c r="Z89" s="24">
        <v>434.12</v>
      </c>
    </row>
    <row r="90" spans="1:26" ht="24.95" hidden="1" customHeight="1">
      <c r="A90" s="79">
        <v>824</v>
      </c>
      <c r="B90" s="80" t="s">
        <v>85</v>
      </c>
      <c r="C90" s="300">
        <v>8</v>
      </c>
      <c r="D90" s="301"/>
      <c r="E90" s="113" t="s">
        <v>90</v>
      </c>
      <c r="F90" s="93" t="s">
        <v>33</v>
      </c>
      <c r="G90" s="294"/>
      <c r="H90" s="295"/>
      <c r="I90" s="94"/>
      <c r="J90" s="94"/>
      <c r="K90" s="94"/>
      <c r="L90" s="96">
        <f t="shared" si="32"/>
        <v>531.63172064000003</v>
      </c>
      <c r="M90" s="80" t="s">
        <v>29</v>
      </c>
      <c r="N90" s="222">
        <f t="shared" si="35"/>
        <v>673.47106370675203</v>
      </c>
      <c r="O90" s="224"/>
      <c r="P90" s="223"/>
      <c r="Q90" s="95"/>
      <c r="R90" s="95"/>
      <c r="S90" s="97"/>
      <c r="T90" s="87" t="s">
        <v>30</v>
      </c>
      <c r="U90" s="12"/>
      <c r="V90" s="12"/>
      <c r="W90" s="12"/>
      <c r="X90" s="23">
        <v>599.36</v>
      </c>
      <c r="Y90" s="12"/>
      <c r="Z90" s="29">
        <v>2581.52</v>
      </c>
    </row>
    <row r="91" spans="1:26" ht="15" hidden="1" customHeight="1">
      <c r="A91" s="79">
        <v>825</v>
      </c>
      <c r="B91" s="80" t="s">
        <v>34</v>
      </c>
      <c r="C91" s="220" t="s">
        <v>91</v>
      </c>
      <c r="D91" s="221"/>
      <c r="E91" s="113" t="s">
        <v>92</v>
      </c>
      <c r="F91" s="93" t="s">
        <v>33</v>
      </c>
      <c r="G91" s="294"/>
      <c r="H91" s="295"/>
      <c r="I91" s="94"/>
      <c r="J91" s="94"/>
      <c r="K91" s="94"/>
      <c r="L91" s="96">
        <f t="shared" si="32"/>
        <v>176.66359082999998</v>
      </c>
      <c r="M91" s="80" t="s">
        <v>29</v>
      </c>
      <c r="N91" s="222">
        <f t="shared" si="35"/>
        <v>223.79743686344395</v>
      </c>
      <c r="O91" s="224"/>
      <c r="P91" s="223"/>
      <c r="Q91" s="95"/>
      <c r="R91" s="95"/>
      <c r="S91" s="97"/>
      <c r="T91" s="87" t="s">
        <v>30</v>
      </c>
      <c r="U91" s="12"/>
      <c r="V91" s="12"/>
      <c r="W91" s="12"/>
      <c r="X91" s="23">
        <v>199.17</v>
      </c>
      <c r="Y91" s="12"/>
      <c r="Z91" s="24">
        <v>370.9</v>
      </c>
    </row>
    <row r="92" spans="1:26" ht="24.95" hidden="1" customHeight="1">
      <c r="A92" s="79">
        <v>826</v>
      </c>
      <c r="B92" s="80" t="s">
        <v>27</v>
      </c>
      <c r="C92" s="225">
        <v>91338</v>
      </c>
      <c r="D92" s="226"/>
      <c r="E92" s="113" t="s">
        <v>93</v>
      </c>
      <c r="F92" s="93" t="s">
        <v>33</v>
      </c>
      <c r="G92" s="294"/>
      <c r="H92" s="295"/>
      <c r="I92" s="94"/>
      <c r="J92" s="94"/>
      <c r="K92" s="94"/>
      <c r="L92" s="96">
        <f t="shared" si="32"/>
        <v>493.87217320999997</v>
      </c>
      <c r="M92" s="80" t="s">
        <v>29</v>
      </c>
      <c r="N92" s="222">
        <f t="shared" si="35"/>
        <v>625.63726902242797</v>
      </c>
      <c r="O92" s="224"/>
      <c r="P92" s="223"/>
      <c r="Q92" s="95"/>
      <c r="R92" s="95"/>
      <c r="S92" s="97"/>
      <c r="T92" s="87" t="s">
        <v>30</v>
      </c>
      <c r="U92" s="12"/>
      <c r="V92" s="12"/>
      <c r="W92" s="12"/>
      <c r="X92" s="23">
        <v>556.79</v>
      </c>
      <c r="Y92" s="12"/>
      <c r="Z92" s="29">
        <v>1184.97</v>
      </c>
    </row>
    <row r="93" spans="1:26" ht="12.75" customHeight="1">
      <c r="A93" s="88">
        <v>83</v>
      </c>
      <c r="B93" s="74"/>
      <c r="C93" s="215"/>
      <c r="D93" s="216"/>
      <c r="E93" s="89" t="s">
        <v>94</v>
      </c>
      <c r="F93" s="74"/>
      <c r="G93" s="215"/>
      <c r="H93" s="216"/>
      <c r="I93" s="90"/>
      <c r="J93" s="90"/>
      <c r="K93" s="90"/>
      <c r="L93" s="74"/>
      <c r="M93" s="74"/>
      <c r="N93" s="268"/>
      <c r="O93" s="269"/>
      <c r="P93" s="270"/>
      <c r="Q93" s="116"/>
      <c r="R93" s="116"/>
      <c r="S93" s="198">
        <f>S94</f>
        <v>6189.9014999999999</v>
      </c>
      <c r="T93" s="74"/>
      <c r="U93" s="12"/>
      <c r="V93" s="12"/>
      <c r="W93" s="12"/>
      <c r="X93" s="20"/>
      <c r="Y93" s="12"/>
      <c r="Z93" s="28">
        <v>1772.61</v>
      </c>
    </row>
    <row r="94" spans="1:26" ht="24.75" customHeight="1">
      <c r="A94" s="79">
        <v>831</v>
      </c>
      <c r="B94" s="117"/>
      <c r="C94" s="220" t="s">
        <v>188</v>
      </c>
      <c r="D94" s="221"/>
      <c r="E94" s="118" t="s">
        <v>170</v>
      </c>
      <c r="F94" s="93" t="s">
        <v>49</v>
      </c>
      <c r="G94" s="294">
        <v>125</v>
      </c>
      <c r="H94" s="295"/>
      <c r="I94" s="159"/>
      <c r="J94" s="159"/>
      <c r="K94" s="159"/>
      <c r="L94" s="96">
        <v>39.090000000000003</v>
      </c>
      <c r="M94" s="80" t="s">
        <v>29</v>
      </c>
      <c r="N94" s="222">
        <f t="shared" ref="N94" si="36">L94*$W$5</f>
        <v>49.519212000000003</v>
      </c>
      <c r="O94" s="224"/>
      <c r="P94" s="223"/>
      <c r="Q94" s="158"/>
      <c r="R94" s="158"/>
      <c r="S94" s="24">
        <f>G94*N94</f>
        <v>6189.9014999999999</v>
      </c>
      <c r="T94" s="87" t="s">
        <v>30</v>
      </c>
      <c r="U94" s="12"/>
      <c r="V94" s="12"/>
      <c r="W94" s="12"/>
      <c r="X94" s="23">
        <v>246.35</v>
      </c>
      <c r="Y94" s="12"/>
      <c r="Z94" s="29">
        <v>1772.61</v>
      </c>
    </row>
    <row r="95" spans="1:26" ht="24" customHeight="1">
      <c r="A95" s="207">
        <v>9</v>
      </c>
      <c r="B95" s="208"/>
      <c r="C95" s="209" t="s">
        <v>95</v>
      </c>
      <c r="D95" s="210"/>
      <c r="E95" s="210"/>
      <c r="F95" s="211"/>
      <c r="G95" s="212">
        <f>S96</f>
        <v>4471.7330969516152</v>
      </c>
      <c r="H95" s="213"/>
      <c r="I95" s="213"/>
      <c r="J95" s="213"/>
      <c r="K95" s="213"/>
      <c r="L95" s="213"/>
      <c r="M95" s="213"/>
      <c r="N95" s="213"/>
      <c r="O95" s="213"/>
      <c r="P95" s="213"/>
      <c r="Q95" s="213"/>
      <c r="R95" s="213"/>
      <c r="S95" s="213"/>
      <c r="T95" s="214"/>
      <c r="U95" s="12"/>
      <c r="V95" s="12"/>
      <c r="W95" s="12"/>
      <c r="X95" s="12"/>
      <c r="Y95" s="12"/>
      <c r="Z95" s="12"/>
    </row>
    <row r="96" spans="1:26" ht="15" customHeight="1">
      <c r="A96" s="73">
        <v>91</v>
      </c>
      <c r="B96" s="74"/>
      <c r="C96" s="215"/>
      <c r="D96" s="216"/>
      <c r="E96" s="98" t="s">
        <v>95</v>
      </c>
      <c r="F96" s="74"/>
      <c r="G96" s="215"/>
      <c r="H96" s="216"/>
      <c r="I96" s="76"/>
      <c r="J96" s="76"/>
      <c r="K96" s="76"/>
      <c r="L96" s="77"/>
      <c r="M96" s="77"/>
      <c r="N96" s="217"/>
      <c r="O96" s="218"/>
      <c r="P96" s="219"/>
      <c r="Q96" s="111"/>
      <c r="R96" s="111"/>
      <c r="S96" s="196">
        <f>SUM(S97:S111)-0.01</f>
        <v>4471.7330969516152</v>
      </c>
      <c r="T96" s="74"/>
      <c r="U96" s="12"/>
      <c r="V96" s="12"/>
      <c r="W96" s="12"/>
      <c r="X96" s="21"/>
      <c r="Y96" s="12"/>
      <c r="Z96" s="27">
        <v>3589.21</v>
      </c>
    </row>
    <row r="97" spans="1:26" ht="27" customHeight="1">
      <c r="A97" s="79">
        <v>911</v>
      </c>
      <c r="B97" s="80" t="s">
        <v>27</v>
      </c>
      <c r="C97" s="225">
        <v>91855</v>
      </c>
      <c r="D97" s="226"/>
      <c r="E97" s="92" t="s">
        <v>96</v>
      </c>
      <c r="F97" s="93" t="s">
        <v>49</v>
      </c>
      <c r="G97" s="222">
        <v>65</v>
      </c>
      <c r="H97" s="223"/>
      <c r="I97" s="95"/>
      <c r="J97" s="95"/>
      <c r="K97" s="95"/>
      <c r="L97" s="96">
        <v>8.09</v>
      </c>
      <c r="M97" s="80" t="s">
        <v>29</v>
      </c>
      <c r="N97" s="222">
        <f t="shared" ref="N97" si="37">L97*$W$5</f>
        <v>10.248412</v>
      </c>
      <c r="O97" s="224"/>
      <c r="P97" s="223"/>
      <c r="Q97" s="95"/>
      <c r="R97" s="95"/>
      <c r="S97" s="24">
        <f>G97*N97+0.11</f>
        <v>666.25678000000005</v>
      </c>
      <c r="T97" s="87" t="s">
        <v>30</v>
      </c>
      <c r="U97" s="12"/>
      <c r="V97" s="12"/>
      <c r="W97" s="12"/>
      <c r="X97" s="26">
        <v>6.77</v>
      </c>
      <c r="Y97" s="12"/>
      <c r="Z97" s="24">
        <v>266.32</v>
      </c>
    </row>
    <row r="98" spans="1:26" ht="26.25" customHeight="1">
      <c r="A98" s="79">
        <v>912</v>
      </c>
      <c r="B98" s="80" t="s">
        <v>34</v>
      </c>
      <c r="C98" s="220" t="s">
        <v>97</v>
      </c>
      <c r="D98" s="221"/>
      <c r="E98" s="92" t="s">
        <v>98</v>
      </c>
      <c r="F98" s="93" t="s">
        <v>58</v>
      </c>
      <c r="G98" s="222">
        <v>15</v>
      </c>
      <c r="H98" s="223"/>
      <c r="I98" s="95"/>
      <c r="J98" s="95"/>
      <c r="K98" s="95"/>
      <c r="L98" s="96">
        <v>9.16</v>
      </c>
      <c r="M98" s="80" t="s">
        <v>29</v>
      </c>
      <c r="N98" s="222">
        <f t="shared" ref="N98:N101" si="38">L98*$W$5</f>
        <v>11.603888</v>
      </c>
      <c r="O98" s="224"/>
      <c r="P98" s="223"/>
      <c r="Q98" s="95"/>
      <c r="R98" s="95"/>
      <c r="S98" s="24">
        <f>G98*N98-0.16</f>
        <v>173.89831999999998</v>
      </c>
      <c r="T98" s="87" t="s">
        <v>30</v>
      </c>
      <c r="U98" s="12"/>
      <c r="V98" s="12"/>
      <c r="W98" s="12"/>
      <c r="X98" s="26">
        <v>6.01</v>
      </c>
      <c r="Y98" s="12"/>
      <c r="Z98" s="24">
        <v>350.06</v>
      </c>
    </row>
    <row r="99" spans="1:26" ht="24.75" customHeight="1">
      <c r="A99" s="79">
        <v>913</v>
      </c>
      <c r="B99" s="80" t="s">
        <v>34</v>
      </c>
      <c r="C99" s="220" t="s">
        <v>99</v>
      </c>
      <c r="D99" s="221"/>
      <c r="E99" s="92" t="s">
        <v>100</v>
      </c>
      <c r="F99" s="93" t="s">
        <v>58</v>
      </c>
      <c r="G99" s="222">
        <v>8</v>
      </c>
      <c r="H99" s="223"/>
      <c r="I99" s="94"/>
      <c r="J99" s="94"/>
      <c r="K99" s="94"/>
      <c r="L99" s="96">
        <f t="shared" ref="L99:L101" si="39">X99-(X99*$V$5)</f>
        <v>6.9718121399999999</v>
      </c>
      <c r="M99" s="80" t="s">
        <v>29</v>
      </c>
      <c r="N99" s="222">
        <f t="shared" si="38"/>
        <v>8.8318916189519996</v>
      </c>
      <c r="O99" s="224"/>
      <c r="P99" s="223"/>
      <c r="Q99" s="95"/>
      <c r="R99" s="95"/>
      <c r="S99" s="24">
        <f>G99*N99+0.03</f>
        <v>70.685132951615998</v>
      </c>
      <c r="T99" s="87" t="s">
        <v>30</v>
      </c>
      <c r="U99" s="12"/>
      <c r="V99" s="12"/>
      <c r="W99" s="12"/>
      <c r="X99" s="26">
        <v>7.86</v>
      </c>
      <c r="Y99" s="12"/>
      <c r="Z99" s="24">
        <v>89.64</v>
      </c>
    </row>
    <row r="100" spans="1:26" ht="26.25" customHeight="1">
      <c r="A100" s="79">
        <v>914</v>
      </c>
      <c r="B100" s="80" t="s">
        <v>27</v>
      </c>
      <c r="C100" s="225">
        <v>91924</v>
      </c>
      <c r="D100" s="226"/>
      <c r="E100" s="92" t="s">
        <v>101</v>
      </c>
      <c r="F100" s="93" t="s">
        <v>49</v>
      </c>
      <c r="G100" s="222">
        <v>57</v>
      </c>
      <c r="H100" s="223"/>
      <c r="I100" s="95"/>
      <c r="J100" s="95"/>
      <c r="K100" s="95"/>
      <c r="L100" s="96">
        <v>2.4500000000000002</v>
      </c>
      <c r="M100" s="80" t="s">
        <v>29</v>
      </c>
      <c r="N100" s="222">
        <f t="shared" si="38"/>
        <v>3.1036600000000001</v>
      </c>
      <c r="O100" s="224"/>
      <c r="P100" s="223"/>
      <c r="Q100" s="95"/>
      <c r="R100" s="95"/>
      <c r="S100" s="24">
        <f>G100*N100-0.09</f>
        <v>176.81862000000001</v>
      </c>
      <c r="T100" s="87" t="s">
        <v>30</v>
      </c>
      <c r="U100" s="12"/>
      <c r="V100" s="12"/>
      <c r="W100" s="12"/>
      <c r="X100" s="26">
        <v>1.58</v>
      </c>
      <c r="Y100" s="12"/>
      <c r="Z100" s="24">
        <v>114</v>
      </c>
    </row>
    <row r="101" spans="1:26" ht="25.5" hidden="1" customHeight="1">
      <c r="A101" s="79">
        <v>915</v>
      </c>
      <c r="B101" s="80" t="s">
        <v>27</v>
      </c>
      <c r="C101" s="225">
        <v>91930</v>
      </c>
      <c r="D101" s="226"/>
      <c r="E101" s="113" t="s">
        <v>102</v>
      </c>
      <c r="F101" s="119" t="s">
        <v>49</v>
      </c>
      <c r="G101" s="302"/>
      <c r="H101" s="303"/>
      <c r="I101" s="95"/>
      <c r="J101" s="95"/>
      <c r="K101" s="95"/>
      <c r="L101" s="96">
        <f t="shared" si="39"/>
        <v>4.2664651899999999</v>
      </c>
      <c r="M101" s="80" t="s">
        <v>29</v>
      </c>
      <c r="N101" s="222">
        <f t="shared" si="38"/>
        <v>5.404758102692</v>
      </c>
      <c r="O101" s="224"/>
      <c r="P101" s="223"/>
      <c r="Q101" s="95"/>
      <c r="R101" s="95"/>
      <c r="S101" s="24"/>
      <c r="T101" s="87" t="s">
        <v>30</v>
      </c>
      <c r="U101" s="12"/>
      <c r="V101" s="12"/>
      <c r="W101" s="12"/>
      <c r="X101" s="26">
        <v>4.8099999999999996</v>
      </c>
      <c r="Y101" s="12"/>
      <c r="Z101" s="24">
        <v>167.35</v>
      </c>
    </row>
    <row r="102" spans="1:26" ht="24.75" customHeight="1">
      <c r="A102" s="79">
        <v>916</v>
      </c>
      <c r="B102" s="80" t="s">
        <v>27</v>
      </c>
      <c r="C102" s="225">
        <v>91926</v>
      </c>
      <c r="D102" s="226"/>
      <c r="E102" s="92" t="s">
        <v>103</v>
      </c>
      <c r="F102" s="93" t="s">
        <v>49</v>
      </c>
      <c r="G102" s="222">
        <v>100</v>
      </c>
      <c r="H102" s="223"/>
      <c r="I102" s="95"/>
      <c r="J102" s="95"/>
      <c r="K102" s="95"/>
      <c r="L102" s="96">
        <v>3.63</v>
      </c>
      <c r="M102" s="80" t="s">
        <v>29</v>
      </c>
      <c r="N102" s="222">
        <f t="shared" ref="N102" si="40">L102*$W$5</f>
        <v>4.598484</v>
      </c>
      <c r="O102" s="224"/>
      <c r="P102" s="223"/>
      <c r="Q102" s="95"/>
      <c r="R102" s="95"/>
      <c r="S102" s="24">
        <f>G102*N102-0.65</f>
        <v>459.19840000000005</v>
      </c>
      <c r="T102" s="87" t="s">
        <v>30</v>
      </c>
      <c r="U102" s="12"/>
      <c r="V102" s="12"/>
      <c r="W102" s="12"/>
      <c r="X102" s="26">
        <v>2.23</v>
      </c>
      <c r="Y102" s="12"/>
      <c r="Z102" s="24">
        <v>366.6</v>
      </c>
    </row>
    <row r="103" spans="1:26" ht="27" hidden="1" customHeight="1">
      <c r="A103" s="79">
        <v>917</v>
      </c>
      <c r="B103" s="80" t="s">
        <v>27</v>
      </c>
      <c r="C103" s="225">
        <v>91992</v>
      </c>
      <c r="D103" s="226"/>
      <c r="E103" s="92" t="s">
        <v>104</v>
      </c>
      <c r="F103" s="93" t="s">
        <v>28</v>
      </c>
      <c r="G103" s="302"/>
      <c r="H103" s="303"/>
      <c r="I103" s="94"/>
      <c r="J103" s="94"/>
      <c r="K103" s="94"/>
      <c r="L103" s="96">
        <f t="shared" ref="L103:L107" si="41">X103-(X103*$V$5)</f>
        <v>24.07315286</v>
      </c>
      <c r="M103" s="80" t="s">
        <v>29</v>
      </c>
      <c r="N103" s="222">
        <f t="shared" ref="N103:N110" si="42">L103*$W$5</f>
        <v>30.495870043047997</v>
      </c>
      <c r="O103" s="224"/>
      <c r="P103" s="223"/>
      <c r="Q103" s="95"/>
      <c r="R103" s="95"/>
      <c r="S103" s="24">
        <f>G103*N103</f>
        <v>0</v>
      </c>
      <c r="T103" s="87" t="s">
        <v>30</v>
      </c>
      <c r="U103" s="12"/>
      <c r="V103" s="12"/>
      <c r="W103" s="12"/>
      <c r="X103" s="23">
        <v>27.14</v>
      </c>
      <c r="Y103" s="12"/>
      <c r="Z103" s="24">
        <v>68.760000000000005</v>
      </c>
    </row>
    <row r="104" spans="1:26" ht="24.75" hidden="1" customHeight="1">
      <c r="A104" s="79">
        <v>918</v>
      </c>
      <c r="B104" s="80" t="s">
        <v>27</v>
      </c>
      <c r="C104" s="225">
        <v>92000</v>
      </c>
      <c r="D104" s="226"/>
      <c r="E104" s="92" t="s">
        <v>105</v>
      </c>
      <c r="F104" s="93" t="s">
        <v>28</v>
      </c>
      <c r="G104" s="302"/>
      <c r="H104" s="303"/>
      <c r="I104" s="94"/>
      <c r="J104" s="94"/>
      <c r="K104" s="94"/>
      <c r="L104" s="96">
        <f t="shared" si="41"/>
        <v>16.39174152</v>
      </c>
      <c r="M104" s="80" t="s">
        <v>29</v>
      </c>
      <c r="N104" s="222">
        <f t="shared" si="42"/>
        <v>20.765058157536</v>
      </c>
      <c r="O104" s="224"/>
      <c r="P104" s="223"/>
      <c r="Q104" s="95"/>
      <c r="R104" s="95"/>
      <c r="S104" s="24">
        <f>G104*N104</f>
        <v>0</v>
      </c>
      <c r="T104" s="87" t="s">
        <v>30</v>
      </c>
      <c r="U104" s="12"/>
      <c r="V104" s="12"/>
      <c r="W104" s="12"/>
      <c r="X104" s="23">
        <v>18.48</v>
      </c>
      <c r="Y104" s="12"/>
      <c r="Z104" s="24">
        <v>140.46</v>
      </c>
    </row>
    <row r="105" spans="1:26" ht="24" customHeight="1">
      <c r="A105" s="79">
        <v>919</v>
      </c>
      <c r="B105" s="80" t="s">
        <v>27</v>
      </c>
      <c r="C105" s="225">
        <v>91996</v>
      </c>
      <c r="D105" s="226"/>
      <c r="E105" s="92" t="s">
        <v>106</v>
      </c>
      <c r="F105" s="93" t="s">
        <v>28</v>
      </c>
      <c r="G105" s="222">
        <v>15</v>
      </c>
      <c r="H105" s="223"/>
      <c r="I105" s="95"/>
      <c r="J105" s="95"/>
      <c r="K105" s="95"/>
      <c r="L105" s="96">
        <v>36.799999999999997</v>
      </c>
      <c r="M105" s="80" t="s">
        <v>29</v>
      </c>
      <c r="N105" s="222">
        <f t="shared" si="42"/>
        <v>46.618239999999993</v>
      </c>
      <c r="O105" s="224"/>
      <c r="P105" s="223"/>
      <c r="Q105" s="95"/>
      <c r="R105" s="95"/>
      <c r="S105" s="24">
        <f>G105*N105+0.02</f>
        <v>699.29359999999986</v>
      </c>
      <c r="T105" s="87" t="s">
        <v>30</v>
      </c>
      <c r="U105" s="12"/>
      <c r="V105" s="12"/>
      <c r="W105" s="12"/>
      <c r="X105" s="23">
        <v>20.91</v>
      </c>
      <c r="Y105" s="12"/>
      <c r="Z105" s="24">
        <v>450.33</v>
      </c>
    </row>
    <row r="106" spans="1:26" ht="15.95" customHeight="1">
      <c r="A106" s="79">
        <v>9110</v>
      </c>
      <c r="B106" s="80" t="s">
        <v>27</v>
      </c>
      <c r="C106" s="225">
        <v>91953</v>
      </c>
      <c r="D106" s="226"/>
      <c r="E106" s="92" t="s">
        <v>107</v>
      </c>
      <c r="F106" s="93" t="s">
        <v>28</v>
      </c>
      <c r="G106" s="222">
        <v>4</v>
      </c>
      <c r="H106" s="223"/>
      <c r="I106" s="94"/>
      <c r="J106" s="94"/>
      <c r="K106" s="94"/>
      <c r="L106" s="96">
        <v>19.84</v>
      </c>
      <c r="M106" s="80" t="s">
        <v>29</v>
      </c>
      <c r="N106" s="222">
        <f t="shared" si="42"/>
        <v>25.133312</v>
      </c>
      <c r="O106" s="224"/>
      <c r="P106" s="223"/>
      <c r="Q106" s="95"/>
      <c r="R106" s="95"/>
      <c r="S106" s="24">
        <f>G106*N106-0.01</f>
        <v>100.523248</v>
      </c>
      <c r="T106" s="87" t="s">
        <v>30</v>
      </c>
      <c r="U106" s="12"/>
      <c r="V106" s="12"/>
      <c r="W106" s="12"/>
      <c r="X106" s="23">
        <v>17.510000000000002</v>
      </c>
      <c r="Y106" s="12"/>
      <c r="Z106" s="24">
        <v>177.44</v>
      </c>
    </row>
    <row r="107" spans="1:26" ht="14.25" hidden="1" customHeight="1">
      <c r="A107" s="79">
        <v>9111</v>
      </c>
      <c r="B107" s="80" t="s">
        <v>34</v>
      </c>
      <c r="C107" s="220" t="s">
        <v>108</v>
      </c>
      <c r="D107" s="221"/>
      <c r="E107" s="92" t="s">
        <v>109</v>
      </c>
      <c r="F107" s="93" t="s">
        <v>58</v>
      </c>
      <c r="G107" s="302"/>
      <c r="H107" s="303"/>
      <c r="I107" s="94"/>
      <c r="J107" s="94"/>
      <c r="K107" s="94"/>
      <c r="L107" s="96">
        <f t="shared" si="41"/>
        <v>19.372058160000002</v>
      </c>
      <c r="M107" s="80" t="s">
        <v>29</v>
      </c>
      <c r="N107" s="222">
        <f t="shared" si="42"/>
        <v>24.540523277087999</v>
      </c>
      <c r="O107" s="224"/>
      <c r="P107" s="223"/>
      <c r="Q107" s="95"/>
      <c r="R107" s="95"/>
      <c r="S107" s="24">
        <f>G107*N107</f>
        <v>0</v>
      </c>
      <c r="T107" s="87" t="s">
        <v>30</v>
      </c>
      <c r="U107" s="12"/>
      <c r="V107" s="12"/>
      <c r="W107" s="12"/>
      <c r="X107" s="23">
        <v>21.84</v>
      </c>
      <c r="Y107" s="12"/>
      <c r="Z107" s="24">
        <v>27.67</v>
      </c>
    </row>
    <row r="108" spans="1:26" ht="24" customHeight="1">
      <c r="A108" s="79">
        <v>9112</v>
      </c>
      <c r="B108" s="80" t="s">
        <v>27</v>
      </c>
      <c r="C108" s="225">
        <v>97592</v>
      </c>
      <c r="D108" s="226"/>
      <c r="E108" s="92" t="s">
        <v>110</v>
      </c>
      <c r="F108" s="93" t="s">
        <v>28</v>
      </c>
      <c r="G108" s="222">
        <v>8</v>
      </c>
      <c r="H108" s="223"/>
      <c r="I108" s="95"/>
      <c r="J108" s="95"/>
      <c r="K108" s="95"/>
      <c r="L108" s="96">
        <v>36.49</v>
      </c>
      <c r="M108" s="80" t="s">
        <v>29</v>
      </c>
      <c r="N108" s="222">
        <f t="shared" si="42"/>
        <v>46.225532000000001</v>
      </c>
      <c r="O108" s="224"/>
      <c r="P108" s="223"/>
      <c r="Q108" s="95"/>
      <c r="R108" s="95"/>
      <c r="S108" s="24">
        <f>G108*N108+0.05</f>
        <v>369.85425600000002</v>
      </c>
      <c r="T108" s="87" t="s">
        <v>30</v>
      </c>
      <c r="U108" s="12"/>
      <c r="V108" s="12"/>
      <c r="W108" s="12"/>
      <c r="X108" s="23">
        <v>95.56</v>
      </c>
      <c r="Y108" s="12"/>
      <c r="Z108" s="29">
        <v>1210.5999999999999</v>
      </c>
    </row>
    <row r="109" spans="1:26" ht="24" customHeight="1">
      <c r="A109" s="79">
        <v>9113</v>
      </c>
      <c r="B109" s="80" t="s">
        <v>27</v>
      </c>
      <c r="C109" s="225">
        <v>93662</v>
      </c>
      <c r="D109" s="226"/>
      <c r="E109" s="92" t="s">
        <v>111</v>
      </c>
      <c r="F109" s="93" t="s">
        <v>28</v>
      </c>
      <c r="G109" s="222">
        <v>1</v>
      </c>
      <c r="H109" s="223"/>
      <c r="I109" s="202"/>
      <c r="J109" s="202"/>
      <c r="K109" s="202"/>
      <c r="L109" s="96">
        <v>81.66</v>
      </c>
      <c r="M109" s="80" t="s">
        <v>29</v>
      </c>
      <c r="N109" s="222">
        <f t="shared" ref="N109" si="43">L109*$W$5</f>
        <v>103.44688799999999</v>
      </c>
      <c r="O109" s="224"/>
      <c r="P109" s="223"/>
      <c r="Q109" s="201"/>
      <c r="R109" s="201"/>
      <c r="S109" s="24">
        <f>G109*N109</f>
        <v>103.44688799999999</v>
      </c>
      <c r="T109" s="87" t="s">
        <v>30</v>
      </c>
      <c r="U109" s="12"/>
      <c r="V109" s="12"/>
      <c r="W109" s="12"/>
      <c r="X109" s="23"/>
      <c r="Y109" s="12"/>
      <c r="Z109" s="29"/>
    </row>
    <row r="110" spans="1:26" ht="21" customHeight="1">
      <c r="A110" s="79"/>
      <c r="B110" s="80" t="s">
        <v>192</v>
      </c>
      <c r="C110" s="225">
        <v>101492</v>
      </c>
      <c r="D110" s="226"/>
      <c r="E110" s="92" t="s">
        <v>191</v>
      </c>
      <c r="F110" s="93" t="s">
        <v>28</v>
      </c>
      <c r="G110" s="222">
        <v>1</v>
      </c>
      <c r="H110" s="223"/>
      <c r="I110" s="94"/>
      <c r="J110" s="94"/>
      <c r="K110" s="94"/>
      <c r="L110" s="96">
        <v>1303.8900000000001</v>
      </c>
      <c r="M110" s="80" t="s">
        <v>29</v>
      </c>
      <c r="N110" s="222">
        <f t="shared" ref="N110" si="44">L110*$W$5</f>
        <v>1651.7678519999999</v>
      </c>
      <c r="O110" s="224"/>
      <c r="P110" s="223"/>
      <c r="Q110" s="95"/>
      <c r="R110" s="95"/>
      <c r="S110" s="24">
        <f>G110*N110</f>
        <v>1651.7678519999999</v>
      </c>
      <c r="T110" s="87" t="s">
        <v>30</v>
      </c>
      <c r="U110" s="12"/>
      <c r="V110" s="12"/>
      <c r="W110" s="12"/>
      <c r="X110" s="23">
        <v>58.32</v>
      </c>
      <c r="Y110" s="12"/>
      <c r="Z110" s="24">
        <v>73.88</v>
      </c>
    </row>
    <row r="111" spans="1:26" ht="15" hidden="1" customHeight="1">
      <c r="A111" s="79">
        <v>9114</v>
      </c>
      <c r="B111" s="80" t="s">
        <v>27</v>
      </c>
      <c r="C111" s="225">
        <v>9535</v>
      </c>
      <c r="D111" s="226"/>
      <c r="E111" s="92" t="s">
        <v>112</v>
      </c>
      <c r="F111" s="93" t="s">
        <v>28</v>
      </c>
      <c r="G111" s="222">
        <v>1</v>
      </c>
      <c r="H111" s="223"/>
      <c r="I111" s="94"/>
      <c r="J111" s="94"/>
      <c r="K111" s="94"/>
      <c r="L111" s="96"/>
      <c r="M111" s="80" t="s">
        <v>29</v>
      </c>
      <c r="N111" s="222"/>
      <c r="O111" s="224"/>
      <c r="P111" s="223"/>
      <c r="Q111" s="95"/>
      <c r="R111" s="95"/>
      <c r="S111" s="97">
        <f>G111*N111</f>
        <v>0</v>
      </c>
      <c r="T111" s="87" t="s">
        <v>30</v>
      </c>
      <c r="U111" s="12"/>
      <c r="V111" s="12"/>
      <c r="W111" s="12"/>
      <c r="X111" s="23">
        <v>67.97</v>
      </c>
      <c r="Y111" s="12"/>
      <c r="Z111" s="24">
        <v>86.1</v>
      </c>
    </row>
    <row r="112" spans="1:26" ht="15.75" customHeight="1">
      <c r="A112" s="207">
        <v>10</v>
      </c>
      <c r="B112" s="208"/>
      <c r="C112" s="209" t="s">
        <v>113</v>
      </c>
      <c r="D112" s="210"/>
      <c r="E112" s="210"/>
      <c r="F112" s="211"/>
      <c r="G112" s="267">
        <f>S113+S117+S121</f>
        <v>2334.8745503999999</v>
      </c>
      <c r="H112" s="213"/>
      <c r="I112" s="213"/>
      <c r="J112" s="213"/>
      <c r="K112" s="213"/>
      <c r="L112" s="213"/>
      <c r="M112" s="213"/>
      <c r="N112" s="213"/>
      <c r="O112" s="213"/>
      <c r="P112" s="213"/>
      <c r="Q112" s="213"/>
      <c r="R112" s="213"/>
      <c r="S112" s="213"/>
      <c r="T112" s="214"/>
      <c r="U112" s="12"/>
      <c r="V112" s="12"/>
      <c r="W112" s="12"/>
      <c r="X112" s="12"/>
      <c r="Y112" s="12"/>
      <c r="Z112" s="12"/>
    </row>
    <row r="113" spans="1:26" ht="18.75" customHeight="1">
      <c r="A113" s="73">
        <v>101</v>
      </c>
      <c r="B113" s="74"/>
      <c r="C113" s="215"/>
      <c r="D113" s="216"/>
      <c r="E113" s="98" t="s">
        <v>114</v>
      </c>
      <c r="F113" s="74"/>
      <c r="G113" s="215"/>
      <c r="H113" s="216"/>
      <c r="I113" s="76"/>
      <c r="J113" s="76"/>
      <c r="K113" s="76"/>
      <c r="L113" s="77"/>
      <c r="M113" s="77"/>
      <c r="N113" s="217"/>
      <c r="O113" s="218"/>
      <c r="P113" s="219"/>
      <c r="Q113" s="111"/>
      <c r="R113" s="111"/>
      <c r="S113" s="196">
        <f>SUM(S114:S116)</f>
        <v>212.2704784</v>
      </c>
      <c r="T113" s="74"/>
      <c r="U113" s="12"/>
      <c r="V113" s="12"/>
      <c r="W113" s="12"/>
      <c r="X113" s="21"/>
      <c r="Y113" s="12"/>
      <c r="Z113" s="22">
        <v>231.41</v>
      </c>
    </row>
    <row r="114" spans="1:26" ht="28.5" customHeight="1">
      <c r="A114" s="79">
        <v>1011</v>
      </c>
      <c r="B114" s="80" t="s">
        <v>27</v>
      </c>
      <c r="C114" s="225">
        <v>89798</v>
      </c>
      <c r="D114" s="226"/>
      <c r="E114" s="92" t="s">
        <v>115</v>
      </c>
      <c r="F114" s="93" t="s">
        <v>49</v>
      </c>
      <c r="G114" s="222">
        <v>2.8</v>
      </c>
      <c r="H114" s="223"/>
      <c r="I114" s="94"/>
      <c r="J114" s="95"/>
      <c r="K114" s="94"/>
      <c r="L114" s="96">
        <v>13.41</v>
      </c>
      <c r="M114" s="80" t="s">
        <v>29</v>
      </c>
      <c r="N114" s="222">
        <f t="shared" ref="N114" si="45">L114*$W$5</f>
        <v>16.987787999999998</v>
      </c>
      <c r="O114" s="224"/>
      <c r="P114" s="223"/>
      <c r="Q114" s="95"/>
      <c r="R114" s="95"/>
      <c r="S114" s="24">
        <f>G114*N114-0.01</f>
        <v>47.555806399999994</v>
      </c>
      <c r="T114" s="87" t="s">
        <v>30</v>
      </c>
      <c r="U114" s="12"/>
      <c r="V114" s="12">
        <v>24.56</v>
      </c>
      <c r="W114" s="12"/>
      <c r="X114" s="26">
        <v>7.24</v>
      </c>
      <c r="Y114" s="12"/>
      <c r="Z114" s="24">
        <v>27.69</v>
      </c>
    </row>
    <row r="115" spans="1:26" ht="30.75" customHeight="1">
      <c r="A115" s="79">
        <v>1012</v>
      </c>
      <c r="B115" s="80" t="s">
        <v>27</v>
      </c>
      <c r="C115" s="225">
        <v>89711</v>
      </c>
      <c r="D115" s="226"/>
      <c r="E115" s="92" t="s">
        <v>116</v>
      </c>
      <c r="F115" s="93" t="s">
        <v>49</v>
      </c>
      <c r="G115" s="222">
        <v>6</v>
      </c>
      <c r="H115" s="223"/>
      <c r="I115" s="94"/>
      <c r="J115" s="95"/>
      <c r="K115" s="94"/>
      <c r="L115" s="96">
        <v>16.91</v>
      </c>
      <c r="M115" s="80" t="s">
        <v>29</v>
      </c>
      <c r="N115" s="222">
        <f t="shared" ref="N115:N116" si="46">L115*$W$5</f>
        <v>21.421588</v>
      </c>
      <c r="O115" s="224"/>
      <c r="P115" s="223"/>
      <c r="Q115" s="95"/>
      <c r="R115" s="95"/>
      <c r="S115" s="24">
        <f>G115*N115-0.01</f>
        <v>128.51952800000001</v>
      </c>
      <c r="T115" s="87" t="s">
        <v>30</v>
      </c>
      <c r="U115" s="12"/>
      <c r="V115" s="12">
        <v>111.17</v>
      </c>
      <c r="W115" s="12"/>
      <c r="X115" s="23">
        <v>12.9</v>
      </c>
      <c r="Y115" s="12"/>
      <c r="Z115" s="24">
        <v>125.33</v>
      </c>
    </row>
    <row r="116" spans="1:26" ht="31.5" customHeight="1">
      <c r="A116" s="79">
        <v>1013</v>
      </c>
      <c r="B116" s="80" t="s">
        <v>27</v>
      </c>
      <c r="C116" s="225">
        <v>89707</v>
      </c>
      <c r="D116" s="226"/>
      <c r="E116" s="92" t="s">
        <v>117</v>
      </c>
      <c r="F116" s="93" t="s">
        <v>28</v>
      </c>
      <c r="G116" s="222">
        <v>1</v>
      </c>
      <c r="H116" s="223"/>
      <c r="I116" s="94"/>
      <c r="J116" s="95"/>
      <c r="K116" s="94"/>
      <c r="L116" s="96">
        <v>28.58</v>
      </c>
      <c r="M116" s="80" t="s">
        <v>29</v>
      </c>
      <c r="N116" s="222">
        <f t="shared" si="46"/>
        <v>36.205143999999997</v>
      </c>
      <c r="O116" s="224"/>
      <c r="P116" s="223"/>
      <c r="Q116" s="95"/>
      <c r="R116" s="95"/>
      <c r="S116" s="24">
        <f>G116*N116-0.01</f>
        <v>36.195143999999999</v>
      </c>
      <c r="T116" s="87" t="s">
        <v>30</v>
      </c>
      <c r="U116" s="12"/>
      <c r="V116" s="12">
        <v>69.53</v>
      </c>
      <c r="W116" s="12"/>
      <c r="X116" s="23">
        <v>20.63</v>
      </c>
      <c r="Y116" s="12"/>
      <c r="Z116" s="24">
        <v>78.39</v>
      </c>
    </row>
    <row r="117" spans="1:26" ht="13.5" customHeight="1">
      <c r="A117" s="88">
        <v>102</v>
      </c>
      <c r="B117" s="74"/>
      <c r="C117" s="215"/>
      <c r="D117" s="216"/>
      <c r="E117" s="89" t="s">
        <v>118</v>
      </c>
      <c r="F117" s="74"/>
      <c r="G117" s="215"/>
      <c r="H117" s="216"/>
      <c r="I117" s="90"/>
      <c r="J117" s="90"/>
      <c r="K117" s="90"/>
      <c r="L117" s="74"/>
      <c r="M117" s="74"/>
      <c r="N117" s="268"/>
      <c r="O117" s="269"/>
      <c r="P117" s="270"/>
      <c r="Q117" s="116"/>
      <c r="R117" s="116"/>
      <c r="S117" s="196">
        <f>SUM(S118:S120)</f>
        <v>696.63331999999991</v>
      </c>
      <c r="T117" s="74"/>
      <c r="U117" s="12"/>
      <c r="V117" s="12"/>
      <c r="W117" s="12"/>
      <c r="X117" s="20"/>
      <c r="Y117" s="12"/>
      <c r="Z117" s="25">
        <v>565.48</v>
      </c>
    </row>
    <row r="118" spans="1:26" ht="25.5" customHeight="1">
      <c r="A118" s="79">
        <v>1021</v>
      </c>
      <c r="B118" s="80" t="s">
        <v>34</v>
      </c>
      <c r="C118" s="220" t="s">
        <v>119</v>
      </c>
      <c r="D118" s="221"/>
      <c r="E118" s="92" t="s">
        <v>120</v>
      </c>
      <c r="F118" s="93" t="s">
        <v>49</v>
      </c>
      <c r="G118" s="222">
        <v>30</v>
      </c>
      <c r="H118" s="223"/>
      <c r="I118" s="95"/>
      <c r="J118" s="95"/>
      <c r="K118" s="95"/>
      <c r="L118" s="96">
        <v>18.329999999999998</v>
      </c>
      <c r="M118" s="80" t="s">
        <v>29</v>
      </c>
      <c r="N118" s="222">
        <f t="shared" ref="N118" si="47">L118*$W$5</f>
        <v>23.220443999999997</v>
      </c>
      <c r="O118" s="224"/>
      <c r="P118" s="223"/>
      <c r="Q118" s="95"/>
      <c r="R118" s="95"/>
      <c r="S118" s="24">
        <f>G118*N118+0.02</f>
        <v>696.63331999999991</v>
      </c>
      <c r="T118" s="87" t="s">
        <v>30</v>
      </c>
      <c r="U118" s="12"/>
      <c r="V118" s="12">
        <v>229.99</v>
      </c>
      <c r="W118" s="12"/>
      <c r="X118" s="23">
        <v>14.95</v>
      </c>
      <c r="Y118" s="12"/>
      <c r="Z118" s="24">
        <v>259.29000000000002</v>
      </c>
    </row>
    <row r="119" spans="1:26" ht="28.5" hidden="1" customHeight="1">
      <c r="A119" s="79">
        <v>1022</v>
      </c>
      <c r="B119" s="80" t="s">
        <v>27</v>
      </c>
      <c r="C119" s="225">
        <v>89985</v>
      </c>
      <c r="D119" s="226"/>
      <c r="E119" s="92" t="s">
        <v>121</v>
      </c>
      <c r="F119" s="93" t="s">
        <v>28</v>
      </c>
      <c r="G119" s="302"/>
      <c r="H119" s="303"/>
      <c r="I119" s="94"/>
      <c r="J119" s="94"/>
      <c r="K119" s="94"/>
      <c r="L119" s="96">
        <f t="shared" ref="L119:L120" si="48">X119-(X119*$V$5)</f>
        <v>51.614471809999998</v>
      </c>
      <c r="M119" s="80" t="s">
        <v>29</v>
      </c>
      <c r="N119" s="222">
        <f t="shared" ref="N119:N120" si="49">L119*$W$5</f>
        <v>65.385212888907986</v>
      </c>
      <c r="O119" s="224"/>
      <c r="P119" s="223"/>
      <c r="Q119" s="95"/>
      <c r="R119" s="95"/>
      <c r="S119" s="97">
        <f>G119*N119</f>
        <v>0</v>
      </c>
      <c r="T119" s="87" t="s">
        <v>30</v>
      </c>
      <c r="U119" s="12"/>
      <c r="V119" s="10">
        <f>SUM(V10:V118)</f>
        <v>45196.74</v>
      </c>
      <c r="W119" s="12"/>
      <c r="X119" s="23">
        <v>58.19</v>
      </c>
      <c r="Y119" s="12"/>
      <c r="Z119" s="24">
        <v>73.72</v>
      </c>
    </row>
    <row r="120" spans="1:26" ht="27" hidden="1" customHeight="1">
      <c r="A120" s="79">
        <v>1023</v>
      </c>
      <c r="B120" s="80" t="s">
        <v>27</v>
      </c>
      <c r="C120" s="225">
        <v>89987</v>
      </c>
      <c r="D120" s="226"/>
      <c r="E120" s="92" t="s">
        <v>122</v>
      </c>
      <c r="F120" s="93" t="s">
        <v>28</v>
      </c>
      <c r="G120" s="302"/>
      <c r="H120" s="303"/>
      <c r="I120" s="94"/>
      <c r="J120" s="94"/>
      <c r="K120" s="94"/>
      <c r="L120" s="96">
        <f t="shared" si="48"/>
        <v>54.257728830000005</v>
      </c>
      <c r="M120" s="80" t="s">
        <v>29</v>
      </c>
      <c r="N120" s="222">
        <f t="shared" si="49"/>
        <v>68.733690881843998</v>
      </c>
      <c r="O120" s="224"/>
      <c r="P120" s="223"/>
      <c r="Q120" s="95"/>
      <c r="R120" s="95"/>
      <c r="S120" s="97">
        <f>G120*N120</f>
        <v>0</v>
      </c>
      <c r="T120" s="87" t="s">
        <v>30</v>
      </c>
      <c r="U120" s="12"/>
      <c r="V120" s="12"/>
      <c r="W120" s="12"/>
      <c r="X120" s="23">
        <v>61.17</v>
      </c>
      <c r="Y120" s="12"/>
      <c r="Z120" s="24">
        <v>232.47</v>
      </c>
    </row>
    <row r="121" spans="1:26" ht="18.75" customHeight="1">
      <c r="A121" s="88">
        <v>103</v>
      </c>
      <c r="B121" s="74"/>
      <c r="C121" s="215"/>
      <c r="D121" s="216"/>
      <c r="E121" s="89" t="s">
        <v>123</v>
      </c>
      <c r="F121" s="74"/>
      <c r="G121" s="215"/>
      <c r="H121" s="216"/>
      <c r="I121" s="90"/>
      <c r="J121" s="90"/>
      <c r="K121" s="90"/>
      <c r="L121" s="74"/>
      <c r="M121" s="74"/>
      <c r="N121" s="268"/>
      <c r="O121" s="269"/>
      <c r="P121" s="270"/>
      <c r="Q121" s="116"/>
      <c r="R121" s="116"/>
      <c r="S121" s="196">
        <f>SUM(S122:S129)+0.01</f>
        <v>1425.9707520000002</v>
      </c>
      <c r="T121" s="74"/>
      <c r="U121" s="12"/>
      <c r="V121" s="12"/>
      <c r="W121" s="12"/>
      <c r="X121" s="20"/>
      <c r="Y121" s="12"/>
      <c r="Z121" s="28">
        <v>3310.23</v>
      </c>
    </row>
    <row r="122" spans="1:26" ht="26.25" customHeight="1">
      <c r="A122" s="79">
        <v>1031</v>
      </c>
      <c r="B122" s="80" t="s">
        <v>27</v>
      </c>
      <c r="C122" s="225">
        <v>86931</v>
      </c>
      <c r="D122" s="226"/>
      <c r="E122" s="92" t="s">
        <v>124</v>
      </c>
      <c r="F122" s="93" t="s">
        <v>28</v>
      </c>
      <c r="G122" s="222">
        <v>1</v>
      </c>
      <c r="H122" s="223"/>
      <c r="I122" s="94"/>
      <c r="J122" s="94"/>
      <c r="K122" s="94"/>
      <c r="L122" s="96">
        <v>460.91</v>
      </c>
      <c r="M122" s="80" t="s">
        <v>29</v>
      </c>
      <c r="N122" s="222">
        <f t="shared" ref="N122" si="50">L122*$W$5</f>
        <v>583.88078800000005</v>
      </c>
      <c r="O122" s="224"/>
      <c r="P122" s="223"/>
      <c r="Q122" s="95"/>
      <c r="R122" s="95"/>
      <c r="S122" s="24">
        <f>G122*N122-0.01</f>
        <v>583.87078800000006</v>
      </c>
      <c r="T122" s="87" t="s">
        <v>30</v>
      </c>
      <c r="U122" s="12"/>
      <c r="V122" s="12"/>
      <c r="W122" s="12"/>
      <c r="X122" s="23">
        <v>373.44</v>
      </c>
      <c r="Y122" s="12"/>
      <c r="Z122" s="29">
        <v>1419.21</v>
      </c>
    </row>
    <row r="123" spans="1:26" ht="12.75" customHeight="1">
      <c r="A123" s="79">
        <v>1032</v>
      </c>
      <c r="B123" s="80" t="s">
        <v>34</v>
      </c>
      <c r="C123" s="220" t="s">
        <v>125</v>
      </c>
      <c r="D123" s="221"/>
      <c r="E123" s="92" t="s">
        <v>126</v>
      </c>
      <c r="F123" s="93" t="s">
        <v>58</v>
      </c>
      <c r="G123" s="222">
        <v>1</v>
      </c>
      <c r="H123" s="223"/>
      <c r="I123" s="94"/>
      <c r="J123" s="94"/>
      <c r="K123" s="94"/>
      <c r="L123" s="96">
        <v>24.46</v>
      </c>
      <c r="M123" s="80" t="s">
        <v>29</v>
      </c>
      <c r="N123" s="222">
        <f t="shared" ref="N123:N129" si="51">L123*$W$5</f>
        <v>30.985927999999998</v>
      </c>
      <c r="O123" s="224"/>
      <c r="P123" s="223"/>
      <c r="Q123" s="95"/>
      <c r="R123" s="95"/>
      <c r="S123" s="24">
        <f>G123*N123-0.01</f>
        <v>30.975927999999996</v>
      </c>
      <c r="T123" s="87" t="s">
        <v>30</v>
      </c>
      <c r="U123" s="12"/>
      <c r="V123" s="12"/>
      <c r="W123" s="12"/>
      <c r="X123" s="23">
        <v>25.12</v>
      </c>
      <c r="Y123" s="12"/>
      <c r="Z123" s="24">
        <v>95.46</v>
      </c>
    </row>
    <row r="124" spans="1:26" ht="38.25" customHeight="1">
      <c r="A124" s="79">
        <v>1033</v>
      </c>
      <c r="B124" s="80" t="s">
        <v>27</v>
      </c>
      <c r="C124" s="225">
        <v>86939</v>
      </c>
      <c r="D124" s="226"/>
      <c r="E124" s="92" t="s">
        <v>127</v>
      </c>
      <c r="F124" s="93" t="s">
        <v>28</v>
      </c>
      <c r="G124" s="222">
        <v>1</v>
      </c>
      <c r="H124" s="223"/>
      <c r="I124" s="94"/>
      <c r="J124" s="94"/>
      <c r="K124" s="94"/>
      <c r="L124" s="96">
        <v>383.62</v>
      </c>
      <c r="M124" s="80" t="s">
        <v>29</v>
      </c>
      <c r="N124" s="222">
        <f t="shared" si="51"/>
        <v>485.96981599999998</v>
      </c>
      <c r="O124" s="224"/>
      <c r="P124" s="223"/>
      <c r="Q124" s="95"/>
      <c r="R124" s="95"/>
      <c r="S124" s="24">
        <f>G124*N124</f>
        <v>485.96981599999998</v>
      </c>
      <c r="T124" s="87" t="s">
        <v>30</v>
      </c>
      <c r="U124" s="12"/>
      <c r="V124" s="12"/>
      <c r="W124" s="12"/>
      <c r="X124" s="23">
        <v>265.10000000000002</v>
      </c>
      <c r="Y124" s="12"/>
      <c r="Z124" s="29">
        <v>1007.49</v>
      </c>
    </row>
    <row r="125" spans="1:26" ht="18" customHeight="1">
      <c r="A125" s="79">
        <v>1034</v>
      </c>
      <c r="B125" s="80" t="s">
        <v>34</v>
      </c>
      <c r="C125" s="220" t="s">
        <v>128</v>
      </c>
      <c r="D125" s="221"/>
      <c r="E125" s="92" t="s">
        <v>129</v>
      </c>
      <c r="F125" s="93" t="s">
        <v>58</v>
      </c>
      <c r="G125" s="222">
        <v>1</v>
      </c>
      <c r="H125" s="223"/>
      <c r="I125" s="94"/>
      <c r="J125" s="94"/>
      <c r="K125" s="94"/>
      <c r="L125" s="96">
        <v>26.79</v>
      </c>
      <c r="M125" s="80" t="s">
        <v>29</v>
      </c>
      <c r="N125" s="222">
        <f t="shared" si="51"/>
        <v>33.937571999999996</v>
      </c>
      <c r="O125" s="224"/>
      <c r="P125" s="223"/>
      <c r="Q125" s="95"/>
      <c r="R125" s="95"/>
      <c r="S125" s="24">
        <f>G125*N125</f>
        <v>33.937571999999996</v>
      </c>
      <c r="T125" s="87" t="s">
        <v>30</v>
      </c>
      <c r="U125" s="12"/>
      <c r="V125" s="12"/>
      <c r="W125" s="12"/>
      <c r="X125" s="23">
        <v>26.16</v>
      </c>
      <c r="Y125" s="12"/>
      <c r="Z125" s="24">
        <v>33.14</v>
      </c>
    </row>
    <row r="126" spans="1:26" ht="16.5" customHeight="1">
      <c r="A126" s="79">
        <v>1035</v>
      </c>
      <c r="B126" s="80" t="s">
        <v>27</v>
      </c>
      <c r="C126" s="225">
        <v>95544</v>
      </c>
      <c r="D126" s="226"/>
      <c r="E126" s="92" t="s">
        <v>130</v>
      </c>
      <c r="F126" s="93" t="s">
        <v>28</v>
      </c>
      <c r="G126" s="222">
        <v>1</v>
      </c>
      <c r="H126" s="223"/>
      <c r="I126" s="94"/>
      <c r="J126" s="94"/>
      <c r="K126" s="94"/>
      <c r="L126" s="96">
        <v>29.5</v>
      </c>
      <c r="M126" s="80" t="s">
        <v>29</v>
      </c>
      <c r="N126" s="222">
        <f t="shared" si="51"/>
        <v>37.370599999999996</v>
      </c>
      <c r="O126" s="224"/>
      <c r="P126" s="223"/>
      <c r="Q126" s="95"/>
      <c r="R126" s="95"/>
      <c r="S126" s="24">
        <f>G126*N126+0.01</f>
        <v>37.380599999999994</v>
      </c>
      <c r="T126" s="87" t="s">
        <v>30</v>
      </c>
      <c r="U126" s="12"/>
      <c r="V126" s="12"/>
      <c r="W126" s="12"/>
      <c r="X126" s="23">
        <v>26.9</v>
      </c>
      <c r="Y126" s="12"/>
      <c r="Z126" s="24">
        <v>102.24</v>
      </c>
    </row>
    <row r="127" spans="1:26" ht="41.25" hidden="1" customHeight="1">
      <c r="A127" s="79">
        <v>1036</v>
      </c>
      <c r="B127" s="80" t="s">
        <v>27</v>
      </c>
      <c r="C127" s="225">
        <v>86929</v>
      </c>
      <c r="D127" s="226"/>
      <c r="E127" s="113" t="s">
        <v>131</v>
      </c>
      <c r="F127" s="119" t="s">
        <v>28</v>
      </c>
      <c r="G127" s="302"/>
      <c r="H127" s="303"/>
      <c r="I127" s="94"/>
      <c r="J127" s="94"/>
      <c r="K127" s="94"/>
      <c r="L127" s="96">
        <f t="shared" ref="L127" si="52">X127-(X127*$V$5)</f>
        <v>191.29907433</v>
      </c>
      <c r="M127" s="80" t="s">
        <v>29</v>
      </c>
      <c r="N127" s="222">
        <f t="shared" si="51"/>
        <v>242.33766736124397</v>
      </c>
      <c r="O127" s="224"/>
      <c r="P127" s="223"/>
      <c r="Q127" s="95"/>
      <c r="R127" s="95"/>
      <c r="S127" s="24">
        <f>G127*N127</f>
        <v>0</v>
      </c>
      <c r="T127" s="87" t="s">
        <v>30</v>
      </c>
      <c r="U127" s="12"/>
      <c r="V127" s="12"/>
      <c r="W127" s="12"/>
      <c r="X127" s="23">
        <v>215.67</v>
      </c>
      <c r="Y127" s="12"/>
      <c r="Z127" s="24">
        <v>273.20999999999998</v>
      </c>
    </row>
    <row r="128" spans="1:26" ht="24.95" customHeight="1">
      <c r="A128" s="79">
        <v>1037</v>
      </c>
      <c r="B128" s="80" t="s">
        <v>27</v>
      </c>
      <c r="C128" s="225">
        <v>86909</v>
      </c>
      <c r="D128" s="226"/>
      <c r="E128" s="92" t="s">
        <v>132</v>
      </c>
      <c r="F128" s="93" t="s">
        <v>28</v>
      </c>
      <c r="G128" s="222">
        <v>1</v>
      </c>
      <c r="H128" s="223"/>
      <c r="I128" s="94"/>
      <c r="J128" s="94"/>
      <c r="K128" s="94"/>
      <c r="L128" s="96">
        <v>123.98</v>
      </c>
      <c r="M128" s="80" t="s">
        <v>29</v>
      </c>
      <c r="N128" s="222">
        <f t="shared" si="51"/>
        <v>157.057864</v>
      </c>
      <c r="O128" s="224"/>
      <c r="P128" s="223"/>
      <c r="Q128" s="95"/>
      <c r="R128" s="95"/>
      <c r="S128" s="24">
        <f>G128*N128+0.01</f>
        <v>157.06786399999999</v>
      </c>
      <c r="T128" s="87" t="s">
        <v>30</v>
      </c>
      <c r="U128" s="12"/>
      <c r="V128" s="12"/>
      <c r="W128" s="12"/>
      <c r="X128" s="23">
        <v>74.39</v>
      </c>
      <c r="Y128" s="12"/>
      <c r="Z128" s="24">
        <v>282.72000000000003</v>
      </c>
    </row>
    <row r="129" spans="1:26" ht="15.95" customHeight="1">
      <c r="A129" s="79">
        <v>1038</v>
      </c>
      <c r="B129" s="80" t="s">
        <v>34</v>
      </c>
      <c r="C129" s="220" t="s">
        <v>133</v>
      </c>
      <c r="D129" s="221"/>
      <c r="E129" s="92" t="s">
        <v>134</v>
      </c>
      <c r="F129" s="93" t="s">
        <v>58</v>
      </c>
      <c r="G129" s="222">
        <v>1</v>
      </c>
      <c r="H129" s="223"/>
      <c r="I129" s="94"/>
      <c r="J129" s="94"/>
      <c r="K129" s="94"/>
      <c r="L129" s="96">
        <v>76.38</v>
      </c>
      <c r="M129" s="80" t="s">
        <v>29</v>
      </c>
      <c r="N129" s="222">
        <f t="shared" si="51"/>
        <v>96.758183999999986</v>
      </c>
      <c r="O129" s="224"/>
      <c r="P129" s="223"/>
      <c r="Q129" s="95"/>
      <c r="R129" s="95"/>
      <c r="S129" s="24">
        <f>G129*N129</f>
        <v>96.758183999999986</v>
      </c>
      <c r="T129" s="87" t="s">
        <v>30</v>
      </c>
      <c r="U129" s="12"/>
      <c r="V129" s="12"/>
      <c r="W129" s="12"/>
      <c r="X129" s="23">
        <v>76.38</v>
      </c>
      <c r="Y129" s="12"/>
      <c r="Z129" s="24">
        <v>96.76</v>
      </c>
    </row>
    <row r="130" spans="1:26" ht="13.5" customHeight="1">
      <c r="A130" s="207">
        <v>11</v>
      </c>
      <c r="B130" s="208"/>
      <c r="C130" s="209" t="s">
        <v>135</v>
      </c>
      <c r="D130" s="210"/>
      <c r="E130" s="210"/>
      <c r="F130" s="211"/>
      <c r="G130" s="212">
        <f>S131</f>
        <v>883.17608840000003</v>
      </c>
      <c r="H130" s="213"/>
      <c r="I130" s="213"/>
      <c r="J130" s="213"/>
      <c r="K130" s="213"/>
      <c r="L130" s="213"/>
      <c r="M130" s="213"/>
      <c r="N130" s="213"/>
      <c r="O130" s="213"/>
      <c r="P130" s="213"/>
      <c r="Q130" s="213"/>
      <c r="R130" s="213"/>
      <c r="S130" s="213"/>
      <c r="T130" s="214"/>
      <c r="U130" s="12"/>
      <c r="V130" s="12"/>
      <c r="W130" s="12"/>
      <c r="X130" s="12"/>
      <c r="Y130" s="12"/>
      <c r="Z130" s="12"/>
    </row>
    <row r="131" spans="1:26" ht="21.75" customHeight="1">
      <c r="A131" s="73">
        <v>111</v>
      </c>
      <c r="B131" s="74"/>
      <c r="C131" s="215"/>
      <c r="D131" s="216"/>
      <c r="E131" s="98" t="s">
        <v>135</v>
      </c>
      <c r="F131" s="74"/>
      <c r="G131" s="215"/>
      <c r="H131" s="216"/>
      <c r="I131" s="76"/>
      <c r="J131" s="76"/>
      <c r="K131" s="76"/>
      <c r="L131" s="77"/>
      <c r="M131" s="77"/>
      <c r="N131" s="217"/>
      <c r="O131" s="218"/>
      <c r="P131" s="219"/>
      <c r="Q131" s="111"/>
      <c r="R131" s="111"/>
      <c r="S131" s="196">
        <f>SUM(S132:S135)+0.01</f>
        <v>883.17608840000003</v>
      </c>
      <c r="T131" s="74"/>
      <c r="U131" s="12"/>
      <c r="V131" s="12"/>
      <c r="W131" s="12"/>
      <c r="X131" s="21"/>
      <c r="Y131" s="12"/>
      <c r="Z131" s="27">
        <v>2746.38</v>
      </c>
    </row>
    <row r="132" spans="1:26" ht="32.25" hidden="1" customHeight="1">
      <c r="A132" s="79">
        <v>1111</v>
      </c>
      <c r="B132" s="80" t="s">
        <v>27</v>
      </c>
      <c r="C132" s="225">
        <v>86937</v>
      </c>
      <c r="D132" s="226"/>
      <c r="E132" s="113" t="s">
        <v>136</v>
      </c>
      <c r="F132" s="119" t="s">
        <v>28</v>
      </c>
      <c r="G132" s="302"/>
      <c r="H132" s="303"/>
      <c r="I132" s="120"/>
      <c r="J132" s="120"/>
      <c r="K132" s="120"/>
      <c r="L132" s="96">
        <f t="shared" ref="L132:L134" si="53">X132-(X132*$V$5)</f>
        <v>122.87597147</v>
      </c>
      <c r="M132" s="80" t="s">
        <v>29</v>
      </c>
      <c r="N132" s="222">
        <f t="shared" ref="N132" si="54">L132*$W$5</f>
        <v>155.659280658196</v>
      </c>
      <c r="O132" s="224"/>
      <c r="P132" s="223"/>
      <c r="Q132" s="95"/>
      <c r="R132" s="95"/>
      <c r="S132" s="97"/>
      <c r="T132" s="87" t="s">
        <v>30</v>
      </c>
      <c r="U132" s="12"/>
      <c r="V132" s="12"/>
      <c r="W132" s="12"/>
      <c r="X132" s="23">
        <v>138.53</v>
      </c>
      <c r="Y132" s="12"/>
      <c r="Z132" s="24">
        <v>175.49</v>
      </c>
    </row>
    <row r="133" spans="1:26" ht="32.25" customHeight="1">
      <c r="A133" s="79">
        <v>1112</v>
      </c>
      <c r="B133" s="80" t="s">
        <v>27</v>
      </c>
      <c r="C133" s="225">
        <v>86889</v>
      </c>
      <c r="D133" s="226"/>
      <c r="E133" s="99" t="s">
        <v>187</v>
      </c>
      <c r="F133" s="93" t="s">
        <v>28</v>
      </c>
      <c r="G133" s="222">
        <v>1</v>
      </c>
      <c r="H133" s="223"/>
      <c r="I133" s="94"/>
      <c r="J133" s="94"/>
      <c r="K133" s="94"/>
      <c r="L133" s="96">
        <v>532.39</v>
      </c>
      <c r="M133" s="80" t="s">
        <v>29</v>
      </c>
      <c r="N133" s="222">
        <f t="shared" ref="N133:N135" si="55">L133*$W$5</f>
        <v>674.43165199999999</v>
      </c>
      <c r="O133" s="224"/>
      <c r="P133" s="223"/>
      <c r="Q133" s="95"/>
      <c r="R133" s="95"/>
      <c r="S133" s="24">
        <f>G133*N133</f>
        <v>674.43165199999999</v>
      </c>
      <c r="T133" s="87" t="s">
        <v>30</v>
      </c>
      <c r="U133" s="12"/>
      <c r="V133" s="12"/>
      <c r="W133" s="12"/>
      <c r="X133" s="23">
        <v>555.58000000000004</v>
      </c>
      <c r="Y133" s="12"/>
      <c r="Z133" s="29">
        <v>1780.64</v>
      </c>
    </row>
    <row r="134" spans="1:26" ht="30.75" hidden="1" customHeight="1">
      <c r="A134" s="79">
        <v>1113</v>
      </c>
      <c r="B134" s="80" t="s">
        <v>27</v>
      </c>
      <c r="C134" s="225">
        <v>86935</v>
      </c>
      <c r="D134" s="226"/>
      <c r="E134" s="113" t="s">
        <v>137</v>
      </c>
      <c r="F134" s="119" t="s">
        <v>28</v>
      </c>
      <c r="G134" s="302"/>
      <c r="H134" s="303"/>
      <c r="I134" s="120"/>
      <c r="J134" s="120"/>
      <c r="K134" s="120"/>
      <c r="L134" s="96">
        <f t="shared" si="53"/>
        <v>163.65131550000001</v>
      </c>
      <c r="M134" s="80" t="s">
        <v>29</v>
      </c>
      <c r="N134" s="222">
        <f t="shared" si="55"/>
        <v>207.3134864754</v>
      </c>
      <c r="O134" s="224"/>
      <c r="P134" s="223"/>
      <c r="Q134" s="95"/>
      <c r="R134" s="95"/>
      <c r="S134" s="24"/>
      <c r="T134" s="87" t="s">
        <v>30</v>
      </c>
      <c r="U134" s="12"/>
      <c r="V134" s="12"/>
      <c r="W134" s="12"/>
      <c r="X134" s="23">
        <v>184.5</v>
      </c>
      <c r="Y134" s="12"/>
      <c r="Z134" s="24">
        <v>467.44</v>
      </c>
    </row>
    <row r="135" spans="1:26" ht="21" customHeight="1">
      <c r="A135" s="79">
        <v>1114</v>
      </c>
      <c r="B135" s="80" t="s">
        <v>34</v>
      </c>
      <c r="C135" s="220" t="s">
        <v>138</v>
      </c>
      <c r="D135" s="221"/>
      <c r="E135" s="92" t="s">
        <v>139</v>
      </c>
      <c r="F135" s="93" t="s">
        <v>33</v>
      </c>
      <c r="G135" s="222">
        <v>0.7</v>
      </c>
      <c r="H135" s="223"/>
      <c r="I135" s="94"/>
      <c r="J135" s="94"/>
      <c r="K135" s="94"/>
      <c r="L135" s="96">
        <v>235.39</v>
      </c>
      <c r="M135" s="80" t="s">
        <v>29</v>
      </c>
      <c r="N135" s="222">
        <f t="shared" si="55"/>
        <v>298.19205199999999</v>
      </c>
      <c r="O135" s="224"/>
      <c r="P135" s="223"/>
      <c r="Q135" s="95"/>
      <c r="R135" s="95"/>
      <c r="S135" s="24">
        <f>G135*N135</f>
        <v>208.73443639999999</v>
      </c>
      <c r="T135" s="87" t="s">
        <v>30</v>
      </c>
      <c r="U135" s="12"/>
      <c r="V135" s="12"/>
      <c r="W135" s="12"/>
      <c r="X135" s="23">
        <v>289.57</v>
      </c>
      <c r="Y135" s="12"/>
      <c r="Z135" s="24">
        <v>322.81</v>
      </c>
    </row>
    <row r="136" spans="1:26" ht="15" customHeight="1">
      <c r="A136" s="207">
        <v>12</v>
      </c>
      <c r="B136" s="208"/>
      <c r="C136" s="209" t="s">
        <v>140</v>
      </c>
      <c r="D136" s="210"/>
      <c r="E136" s="210"/>
      <c r="F136" s="211"/>
      <c r="G136" s="212">
        <f>S137</f>
        <v>5573.7907025199993</v>
      </c>
      <c r="H136" s="213"/>
      <c r="I136" s="213"/>
      <c r="J136" s="213"/>
      <c r="K136" s="213"/>
      <c r="L136" s="213"/>
      <c r="M136" s="213"/>
      <c r="N136" s="213"/>
      <c r="O136" s="213"/>
      <c r="P136" s="213"/>
      <c r="Q136" s="213"/>
      <c r="R136" s="213"/>
      <c r="S136" s="213"/>
      <c r="T136" s="214"/>
      <c r="U136" s="12"/>
      <c r="V136" s="12"/>
      <c r="W136" s="12"/>
      <c r="X136" s="12"/>
      <c r="Y136" s="12"/>
      <c r="Z136" s="12"/>
    </row>
    <row r="137" spans="1:26" ht="15" customHeight="1">
      <c r="A137" s="73">
        <v>121</v>
      </c>
      <c r="B137" s="74"/>
      <c r="C137" s="215"/>
      <c r="D137" s="216"/>
      <c r="E137" s="98" t="s">
        <v>140</v>
      </c>
      <c r="F137" s="74"/>
      <c r="G137" s="215"/>
      <c r="H137" s="216"/>
      <c r="I137" s="76"/>
      <c r="J137" s="76"/>
      <c r="K137" s="76"/>
      <c r="L137" s="77"/>
      <c r="M137" s="77"/>
      <c r="N137" s="217"/>
      <c r="O137" s="218"/>
      <c r="P137" s="219"/>
      <c r="Q137" s="111"/>
      <c r="R137" s="111"/>
      <c r="S137" s="196">
        <f>SUM(S138:S146)+0.01</f>
        <v>5573.7907025199993</v>
      </c>
      <c r="T137" s="74"/>
      <c r="U137" s="12"/>
      <c r="V137" s="12"/>
      <c r="W137" s="12"/>
      <c r="X137" s="21"/>
      <c r="Y137" s="12"/>
      <c r="Z137" s="27">
        <v>7051.54</v>
      </c>
    </row>
    <row r="138" spans="1:26" ht="27.75" customHeight="1">
      <c r="A138" s="79">
        <v>1211</v>
      </c>
      <c r="B138" s="80" t="s">
        <v>27</v>
      </c>
      <c r="C138" s="225">
        <v>88485</v>
      </c>
      <c r="D138" s="226"/>
      <c r="E138" s="92" t="s">
        <v>141</v>
      </c>
      <c r="F138" s="93" t="s">
        <v>33</v>
      </c>
      <c r="G138" s="222">
        <v>75.599999999999994</v>
      </c>
      <c r="H138" s="223"/>
      <c r="I138" s="95"/>
      <c r="J138" s="95"/>
      <c r="K138" s="95"/>
      <c r="L138" s="96">
        <v>2.29</v>
      </c>
      <c r="M138" s="80" t="s">
        <v>29</v>
      </c>
      <c r="N138" s="222">
        <f t="shared" ref="N138" si="56">L138*$W$5</f>
        <v>2.9009719999999999</v>
      </c>
      <c r="O138" s="224"/>
      <c r="P138" s="223"/>
      <c r="Q138" s="95"/>
      <c r="R138" s="95"/>
      <c r="S138" s="24">
        <f>G138*N138-0.19</f>
        <v>219.12348319999998</v>
      </c>
      <c r="T138" s="87" t="s">
        <v>30</v>
      </c>
      <c r="U138" s="12"/>
      <c r="V138" s="12"/>
      <c r="W138" s="12"/>
      <c r="X138" s="26">
        <v>2.14</v>
      </c>
      <c r="Y138" s="12"/>
      <c r="Z138" s="24">
        <v>542.67999999999995</v>
      </c>
    </row>
    <row r="139" spans="1:26" ht="24.75" customHeight="1">
      <c r="A139" s="79">
        <v>1212</v>
      </c>
      <c r="B139" s="80" t="s">
        <v>27</v>
      </c>
      <c r="C139" s="225">
        <v>88484</v>
      </c>
      <c r="D139" s="226"/>
      <c r="E139" s="92" t="s">
        <v>142</v>
      </c>
      <c r="F139" s="93" t="s">
        <v>33</v>
      </c>
      <c r="G139" s="222">
        <v>61.32</v>
      </c>
      <c r="H139" s="223"/>
      <c r="I139" s="95"/>
      <c r="J139" s="95"/>
      <c r="K139" s="95"/>
      <c r="L139" s="96">
        <v>2.61</v>
      </c>
      <c r="M139" s="80" t="s">
        <v>29</v>
      </c>
      <c r="N139" s="222">
        <f t="shared" ref="N139" si="57">L139*$W$5</f>
        <v>3.3063479999999998</v>
      </c>
      <c r="O139" s="224"/>
      <c r="P139" s="223"/>
      <c r="Q139" s="95"/>
      <c r="R139" s="95"/>
      <c r="S139" s="24">
        <f>G139*N139-0.16</f>
        <v>202.58525935999998</v>
      </c>
      <c r="T139" s="87" t="s">
        <v>30</v>
      </c>
      <c r="U139" s="12"/>
      <c r="V139" s="12"/>
      <c r="W139" s="12"/>
      <c r="X139" s="26">
        <v>2.4500000000000002</v>
      </c>
      <c r="Y139" s="12"/>
      <c r="Z139" s="24">
        <v>133.72999999999999</v>
      </c>
    </row>
    <row r="140" spans="1:26" ht="23.25" customHeight="1">
      <c r="A140" s="79">
        <v>1213</v>
      </c>
      <c r="B140" s="80" t="s">
        <v>34</v>
      </c>
      <c r="C140" s="220" t="s">
        <v>143</v>
      </c>
      <c r="D140" s="221"/>
      <c r="E140" s="92" t="s">
        <v>144</v>
      </c>
      <c r="F140" s="93" t="s">
        <v>33</v>
      </c>
      <c r="G140" s="222">
        <v>75.599999999999994</v>
      </c>
      <c r="H140" s="223"/>
      <c r="I140" s="95"/>
      <c r="J140" s="95"/>
      <c r="K140" s="95"/>
      <c r="L140" s="96">
        <v>12.36</v>
      </c>
      <c r="M140" s="80" t="s">
        <v>29</v>
      </c>
      <c r="N140" s="222">
        <f t="shared" ref="N140:N145" si="58">L140*$W$5</f>
        <v>15.657647999999998</v>
      </c>
      <c r="O140" s="224"/>
      <c r="P140" s="223"/>
      <c r="Q140" s="95"/>
      <c r="R140" s="95"/>
      <c r="S140" s="24">
        <f>G140*N140-0.15</f>
        <v>1183.5681887999997</v>
      </c>
      <c r="T140" s="87" t="s">
        <v>30</v>
      </c>
      <c r="U140" s="12"/>
      <c r="V140" s="12"/>
      <c r="W140" s="12"/>
      <c r="X140" s="23">
        <v>11.14</v>
      </c>
      <c r="Y140" s="12"/>
      <c r="Z140" s="24">
        <v>992.22</v>
      </c>
    </row>
    <row r="141" spans="1:26" ht="26.25" customHeight="1">
      <c r="A141" s="79">
        <v>1214</v>
      </c>
      <c r="B141" s="80" t="s">
        <v>34</v>
      </c>
      <c r="C141" s="220" t="s">
        <v>145</v>
      </c>
      <c r="D141" s="221"/>
      <c r="E141" s="92" t="s">
        <v>146</v>
      </c>
      <c r="F141" s="93" t="s">
        <v>33</v>
      </c>
      <c r="G141" s="222">
        <v>61.32</v>
      </c>
      <c r="H141" s="223"/>
      <c r="I141" s="95"/>
      <c r="J141" s="95"/>
      <c r="K141" s="95"/>
      <c r="L141" s="96">
        <v>20.73</v>
      </c>
      <c r="M141" s="80" t="s">
        <v>29</v>
      </c>
      <c r="N141" s="222">
        <f t="shared" si="58"/>
        <v>26.260763999999998</v>
      </c>
      <c r="O141" s="224"/>
      <c r="P141" s="223"/>
      <c r="Q141" s="95"/>
      <c r="R141" s="95"/>
      <c r="S141" s="24">
        <f>G141*N141+0.16</f>
        <v>1610.4700484800001</v>
      </c>
      <c r="T141" s="87" t="s">
        <v>30</v>
      </c>
      <c r="U141" s="12"/>
      <c r="V141" s="12"/>
      <c r="W141" s="12"/>
      <c r="X141" s="23">
        <v>18.690000000000001</v>
      </c>
      <c r="Y141" s="12"/>
      <c r="Z141" s="29">
        <v>1021.56</v>
      </c>
    </row>
    <row r="142" spans="1:26" ht="24" customHeight="1">
      <c r="A142" s="79">
        <v>1215</v>
      </c>
      <c r="B142" s="80" t="s">
        <v>27</v>
      </c>
      <c r="C142" s="225">
        <v>88489</v>
      </c>
      <c r="D142" s="226"/>
      <c r="E142" s="92" t="s">
        <v>147</v>
      </c>
      <c r="F142" s="93" t="s">
        <v>33</v>
      </c>
      <c r="G142" s="222">
        <v>75.599999999999994</v>
      </c>
      <c r="H142" s="223"/>
      <c r="I142" s="95"/>
      <c r="J142" s="95"/>
      <c r="K142" s="95"/>
      <c r="L142" s="96">
        <v>11.58</v>
      </c>
      <c r="M142" s="80" t="s">
        <v>29</v>
      </c>
      <c r="N142" s="222">
        <f t="shared" si="58"/>
        <v>14.669543999999998</v>
      </c>
      <c r="O142" s="224"/>
      <c r="P142" s="223"/>
      <c r="Q142" s="95"/>
      <c r="R142" s="95"/>
      <c r="S142" s="24">
        <f>G142*N142-0.64</f>
        <v>1108.3775263999996</v>
      </c>
      <c r="T142" s="87" t="s">
        <v>30</v>
      </c>
      <c r="U142" s="12"/>
      <c r="V142" s="12"/>
      <c r="W142" s="12"/>
      <c r="X142" s="23">
        <v>10.32</v>
      </c>
      <c r="Y142" s="12"/>
      <c r="Z142" s="29">
        <v>2469.84</v>
      </c>
    </row>
    <row r="143" spans="1:26" ht="21.75" customHeight="1">
      <c r="A143" s="79">
        <v>1216</v>
      </c>
      <c r="B143" s="80" t="s">
        <v>27</v>
      </c>
      <c r="C143" s="225">
        <v>88488</v>
      </c>
      <c r="D143" s="226"/>
      <c r="E143" s="92" t="s">
        <v>148</v>
      </c>
      <c r="F143" s="93" t="s">
        <v>33</v>
      </c>
      <c r="G143" s="222">
        <v>61.32</v>
      </c>
      <c r="H143" s="223"/>
      <c r="I143" s="95"/>
      <c r="J143" s="95"/>
      <c r="K143" s="95"/>
      <c r="L143" s="96">
        <v>13.04</v>
      </c>
      <c r="M143" s="80" t="s">
        <v>29</v>
      </c>
      <c r="N143" s="222">
        <f t="shared" si="58"/>
        <v>16.519071999999998</v>
      </c>
      <c r="O143" s="224"/>
      <c r="P143" s="223"/>
      <c r="Q143" s="95"/>
      <c r="R143" s="95"/>
      <c r="S143" s="24">
        <f>G143*N143-0.18</f>
        <v>1012.7694950399999</v>
      </c>
      <c r="T143" s="87" t="s">
        <v>30</v>
      </c>
      <c r="U143" s="12"/>
      <c r="V143" s="12"/>
      <c r="W143" s="12"/>
      <c r="X143" s="23">
        <v>11.71</v>
      </c>
      <c r="Y143" s="12"/>
      <c r="Z143" s="24">
        <v>639.77</v>
      </c>
    </row>
    <row r="144" spans="1:26" ht="28.5" customHeight="1">
      <c r="A144" s="79">
        <v>1217</v>
      </c>
      <c r="B144" s="80" t="s">
        <v>34</v>
      </c>
      <c r="C144" s="220" t="s">
        <v>172</v>
      </c>
      <c r="D144" s="221"/>
      <c r="E144" s="92" t="s">
        <v>171</v>
      </c>
      <c r="F144" s="93" t="s">
        <v>33</v>
      </c>
      <c r="G144" s="222">
        <v>3.68</v>
      </c>
      <c r="H144" s="223"/>
      <c r="I144" s="95"/>
      <c r="J144" s="95"/>
      <c r="K144" s="95"/>
      <c r="L144" s="96">
        <v>21.41</v>
      </c>
      <c r="M144" s="80" t="s">
        <v>29</v>
      </c>
      <c r="N144" s="222">
        <f t="shared" si="58"/>
        <v>27.122187999999998</v>
      </c>
      <c r="O144" s="224"/>
      <c r="P144" s="223"/>
      <c r="Q144" s="95"/>
      <c r="R144" s="95"/>
      <c r="S144" s="24">
        <f>G144*N144+0.12</f>
        <v>99.929651840000005</v>
      </c>
      <c r="T144" s="87" t="s">
        <v>30</v>
      </c>
      <c r="U144" s="12"/>
      <c r="V144" s="12"/>
      <c r="W144" s="12"/>
      <c r="X144" s="23">
        <v>21.8</v>
      </c>
      <c r="Y144" s="12"/>
      <c r="Z144" s="24">
        <v>891.3</v>
      </c>
    </row>
    <row r="145" spans="1:26" ht="20.25" customHeight="1">
      <c r="A145" s="79">
        <v>1218</v>
      </c>
      <c r="B145" s="80" t="s">
        <v>27</v>
      </c>
      <c r="C145" s="220" t="s">
        <v>173</v>
      </c>
      <c r="D145" s="221"/>
      <c r="E145" s="92" t="s">
        <v>149</v>
      </c>
      <c r="F145" s="93" t="s">
        <v>33</v>
      </c>
      <c r="G145" s="222">
        <v>5.05</v>
      </c>
      <c r="H145" s="223"/>
      <c r="I145" s="94"/>
      <c r="J145" s="94"/>
      <c r="K145" s="94"/>
      <c r="L145" s="96">
        <v>21.41</v>
      </c>
      <c r="M145" s="80" t="s">
        <v>29</v>
      </c>
      <c r="N145" s="222">
        <f t="shared" si="58"/>
        <v>27.122187999999998</v>
      </c>
      <c r="O145" s="224"/>
      <c r="P145" s="223"/>
      <c r="Q145" s="95"/>
      <c r="R145" s="95"/>
      <c r="S145" s="24">
        <f>G145*N145-0.01</f>
        <v>136.95704939999999</v>
      </c>
      <c r="T145" s="87" t="s">
        <v>30</v>
      </c>
      <c r="U145" s="12"/>
      <c r="V145" s="12"/>
      <c r="W145" s="12"/>
      <c r="X145" s="23">
        <v>23.55</v>
      </c>
      <c r="Y145" s="12"/>
      <c r="Z145" s="24">
        <v>144.38</v>
      </c>
    </row>
    <row r="146" spans="1:26" ht="24.95" hidden="1" customHeight="1">
      <c r="A146" s="79">
        <v>1219</v>
      </c>
      <c r="B146" s="80" t="s">
        <v>34</v>
      </c>
      <c r="C146" s="220" t="s">
        <v>150</v>
      </c>
      <c r="D146" s="221"/>
      <c r="E146" s="92" t="s">
        <v>151</v>
      </c>
      <c r="F146" s="93" t="s">
        <v>33</v>
      </c>
      <c r="G146" s="222"/>
      <c r="H146" s="223"/>
      <c r="I146" s="95"/>
      <c r="J146" s="95"/>
      <c r="K146" s="94"/>
      <c r="L146" s="96"/>
      <c r="M146" s="80" t="s">
        <v>29</v>
      </c>
      <c r="N146" s="222">
        <f t="shared" ref="N146" si="59">L146*$W$5</f>
        <v>0</v>
      </c>
      <c r="O146" s="224"/>
      <c r="P146" s="223"/>
      <c r="Q146" s="95"/>
      <c r="R146" s="95"/>
      <c r="S146" s="97"/>
      <c r="T146" s="87" t="s">
        <v>30</v>
      </c>
      <c r="U146" s="12"/>
      <c r="V146" s="12"/>
      <c r="W146" s="12"/>
      <c r="X146" s="23">
        <v>13.98</v>
      </c>
      <c r="Y146" s="12"/>
      <c r="Z146" s="24">
        <v>216.06</v>
      </c>
    </row>
    <row r="147" spans="1:26" ht="18" customHeight="1">
      <c r="A147" s="207">
        <v>13</v>
      </c>
      <c r="B147" s="208"/>
      <c r="C147" s="209" t="s">
        <v>152</v>
      </c>
      <c r="D147" s="210"/>
      <c r="E147" s="210"/>
      <c r="F147" s="211"/>
      <c r="G147" s="311">
        <f>S149</f>
        <v>263.56180463999999</v>
      </c>
      <c r="H147" s="213"/>
      <c r="I147" s="213"/>
      <c r="J147" s="213"/>
      <c r="K147" s="213"/>
      <c r="L147" s="213"/>
      <c r="M147" s="213"/>
      <c r="N147" s="213"/>
      <c r="O147" s="213"/>
      <c r="P147" s="213"/>
      <c r="Q147" s="213"/>
      <c r="R147" s="213"/>
      <c r="S147" s="213"/>
      <c r="T147" s="214"/>
      <c r="U147" s="12"/>
      <c r="V147" s="12"/>
      <c r="W147" s="12"/>
      <c r="X147" s="12"/>
      <c r="Y147" s="12"/>
      <c r="Z147" s="12"/>
    </row>
    <row r="148" spans="1:26" ht="23.25" customHeight="1">
      <c r="A148" s="73">
        <v>131</v>
      </c>
      <c r="B148" s="74"/>
      <c r="C148" s="215"/>
      <c r="D148" s="216"/>
      <c r="E148" s="98" t="s">
        <v>153</v>
      </c>
      <c r="F148" s="74"/>
      <c r="G148" s="215"/>
      <c r="H148" s="216"/>
      <c r="I148" s="76"/>
      <c r="J148" s="76"/>
      <c r="K148" s="76"/>
      <c r="L148" s="77"/>
      <c r="M148" s="77"/>
      <c r="N148" s="217"/>
      <c r="O148" s="218"/>
      <c r="P148" s="219"/>
      <c r="Q148" s="111"/>
      <c r="R148" s="111"/>
      <c r="S148" s="199">
        <f>S149</f>
        <v>263.56180463999999</v>
      </c>
      <c r="T148" s="74"/>
      <c r="U148" s="12"/>
      <c r="V148" s="12"/>
      <c r="W148" s="12"/>
      <c r="X148" s="21"/>
      <c r="Y148" s="12"/>
      <c r="Z148" s="22">
        <v>249.35</v>
      </c>
    </row>
    <row r="149" spans="1:26" ht="23.25" customHeight="1" thickBot="1">
      <c r="A149" s="121">
        <v>1311</v>
      </c>
      <c r="B149" s="122" t="s">
        <v>34</v>
      </c>
      <c r="C149" s="279" t="s">
        <v>154</v>
      </c>
      <c r="D149" s="280"/>
      <c r="E149" s="105" t="s">
        <v>155</v>
      </c>
      <c r="F149" s="123" t="s">
        <v>33</v>
      </c>
      <c r="G149" s="304">
        <v>43.14</v>
      </c>
      <c r="H149" s="305"/>
      <c r="I149" s="124"/>
      <c r="J149" s="124"/>
      <c r="K149" s="124"/>
      <c r="L149" s="125">
        <v>4.82</v>
      </c>
      <c r="M149" s="122" t="s">
        <v>29</v>
      </c>
      <c r="N149" s="304">
        <f t="shared" ref="N149" si="60">L149*$W$5</f>
        <v>6.1059760000000001</v>
      </c>
      <c r="O149" s="306"/>
      <c r="P149" s="305"/>
      <c r="Q149" s="124"/>
      <c r="R149" s="124"/>
      <c r="S149" s="200">
        <f>G149*N149+0.15</f>
        <v>263.56180463999999</v>
      </c>
      <c r="T149" s="126" t="s">
        <v>30</v>
      </c>
      <c r="U149" s="12"/>
      <c r="V149" s="12"/>
      <c r="W149" s="12"/>
      <c r="X149" s="30">
        <v>4.5599999999999996</v>
      </c>
      <c r="Y149" s="12"/>
      <c r="Z149" s="31">
        <v>249.35</v>
      </c>
    </row>
    <row r="150" spans="1:26" ht="18" customHeight="1" thickBot="1">
      <c r="A150" s="127" t="s">
        <v>156</v>
      </c>
      <c r="B150" s="128"/>
      <c r="C150" s="129"/>
      <c r="D150" s="129"/>
      <c r="E150" s="130" t="s">
        <v>6</v>
      </c>
      <c r="F150" s="129"/>
      <c r="G150" s="131"/>
      <c r="H150" s="131"/>
      <c r="I150" s="131"/>
      <c r="J150" s="131"/>
      <c r="K150" s="131"/>
      <c r="L150" s="131"/>
      <c r="M150" s="131"/>
      <c r="N150" s="131"/>
      <c r="O150" s="131"/>
      <c r="P150" s="131"/>
      <c r="Q150" s="132"/>
      <c r="R150" s="132"/>
      <c r="S150" s="129"/>
      <c r="T150" s="133"/>
      <c r="U150" s="12"/>
      <c r="V150" s="12"/>
      <c r="W150" s="12"/>
      <c r="X150" s="12"/>
      <c r="Y150" s="12"/>
      <c r="Z150" s="12"/>
    </row>
    <row r="151" spans="1:26" ht="18" customHeight="1">
      <c r="A151" s="127"/>
      <c r="B151" s="52"/>
      <c r="C151" s="52"/>
      <c r="D151" s="52"/>
      <c r="E151" s="134"/>
      <c r="F151" s="52"/>
      <c r="G151" s="135"/>
      <c r="H151" s="135"/>
      <c r="I151" s="135"/>
      <c r="J151" s="135"/>
      <c r="K151" s="135"/>
      <c r="L151" s="135"/>
      <c r="M151" s="135"/>
      <c r="N151" s="135"/>
      <c r="O151" s="135"/>
      <c r="P151" s="135"/>
      <c r="Q151" s="136"/>
      <c r="R151" s="136"/>
      <c r="S151" s="52"/>
      <c r="T151" s="52"/>
      <c r="U151" s="12"/>
      <c r="V151" s="12"/>
      <c r="W151" s="12"/>
      <c r="X151" s="12"/>
      <c r="Y151" s="12"/>
      <c r="Z151" s="12"/>
    </row>
    <row r="152" spans="1:26" ht="18" customHeight="1">
      <c r="A152" s="127"/>
      <c r="B152" s="52"/>
      <c r="C152" s="52"/>
      <c r="D152" s="52"/>
      <c r="E152" s="134"/>
      <c r="F152" s="52"/>
      <c r="G152" s="135"/>
      <c r="H152" s="135"/>
      <c r="I152" s="135"/>
      <c r="J152" s="135"/>
      <c r="K152" s="135"/>
      <c r="L152" s="135"/>
      <c r="M152" s="135"/>
      <c r="N152" s="135"/>
      <c r="O152" s="135"/>
      <c r="P152" s="135"/>
      <c r="Q152" s="136"/>
      <c r="R152" s="136"/>
      <c r="S152" s="52"/>
      <c r="T152" s="52"/>
      <c r="U152" s="12"/>
      <c r="V152" s="12"/>
      <c r="W152" s="12"/>
      <c r="X152" s="12"/>
      <c r="Y152" s="12"/>
      <c r="Z152" s="12"/>
    </row>
    <row r="153" spans="1:26" ht="18" customHeight="1">
      <c r="A153" s="127"/>
      <c r="B153" s="52"/>
      <c r="C153" s="52"/>
      <c r="D153" s="52"/>
      <c r="E153" s="137" t="s">
        <v>178</v>
      </c>
      <c r="F153" s="138"/>
      <c r="G153" s="139"/>
      <c r="H153" s="139"/>
      <c r="I153" s="139"/>
      <c r="J153" s="139"/>
      <c r="K153" s="139"/>
      <c r="L153" s="140" t="s">
        <v>7</v>
      </c>
      <c r="M153" s="140"/>
      <c r="N153" s="140"/>
      <c r="O153" s="140"/>
      <c r="P153" s="141"/>
      <c r="Q153" s="142"/>
      <c r="R153" s="142"/>
      <c r="S153" s="139"/>
      <c r="T153" s="143"/>
      <c r="U153" s="12"/>
      <c r="V153" s="12"/>
      <c r="W153" s="12"/>
      <c r="X153" s="12"/>
      <c r="Y153" s="12"/>
      <c r="Z153" s="12"/>
    </row>
    <row r="154" spans="1:26" ht="18" customHeight="1">
      <c r="A154" s="127"/>
      <c r="B154" s="52"/>
      <c r="C154" s="52"/>
      <c r="D154" s="52"/>
      <c r="E154" s="144" t="s">
        <v>179</v>
      </c>
      <c r="F154" s="145"/>
      <c r="G154" s="146"/>
      <c r="H154" s="146"/>
      <c r="I154" s="146"/>
      <c r="J154" s="146"/>
      <c r="K154" s="146"/>
      <c r="L154" s="147" t="s">
        <v>177</v>
      </c>
      <c r="M154" s="147"/>
      <c r="N154" s="147"/>
      <c r="O154" s="147"/>
      <c r="P154" s="148"/>
      <c r="Q154" s="149"/>
      <c r="R154" s="149"/>
      <c r="S154" s="146"/>
      <c r="T154" s="150"/>
      <c r="U154" s="12"/>
      <c r="V154" s="12"/>
      <c r="W154" s="12"/>
      <c r="X154" s="12"/>
      <c r="Y154" s="12"/>
      <c r="Z154" s="12"/>
    </row>
    <row r="155" spans="1:26" ht="1.5" customHeight="1">
      <c r="A155" s="127"/>
      <c r="B155" s="52"/>
      <c r="C155" s="52"/>
      <c r="D155" s="52"/>
      <c r="E155" s="151"/>
      <c r="F155" s="146"/>
      <c r="G155" s="148"/>
      <c r="H155" s="148"/>
      <c r="I155" s="148"/>
      <c r="J155" s="148"/>
      <c r="K155" s="148"/>
      <c r="L155" s="148"/>
      <c r="M155" s="148"/>
      <c r="N155" s="148"/>
      <c r="O155" s="148"/>
      <c r="P155" s="148"/>
      <c r="Q155" s="149"/>
      <c r="R155" s="149"/>
      <c r="S155" s="146"/>
      <c r="T155" s="150"/>
      <c r="U155" s="12"/>
      <c r="V155" s="12"/>
      <c r="W155" s="12"/>
      <c r="X155" s="12"/>
      <c r="Y155" s="12"/>
      <c r="Z155" s="12"/>
    </row>
    <row r="156" spans="1:26" ht="18" hidden="1" customHeight="1" thickBot="1">
      <c r="A156" s="32"/>
      <c r="B156" s="12"/>
      <c r="C156" s="12"/>
      <c r="D156" s="12"/>
      <c r="E156" s="10"/>
      <c r="F156" s="12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44"/>
      <c r="R156" s="44"/>
      <c r="S156" s="12"/>
      <c r="T156" s="12"/>
      <c r="U156" s="12"/>
      <c r="V156" s="12"/>
      <c r="W156" s="12"/>
      <c r="X156" s="12"/>
      <c r="Y156" s="12"/>
      <c r="Z156" s="12"/>
    </row>
    <row r="157" spans="1:26" ht="18" hidden="1" customHeight="1" thickBot="1">
      <c r="A157" s="32"/>
      <c r="B157" s="12"/>
      <c r="C157" s="12"/>
      <c r="D157" s="12"/>
      <c r="E157" s="10"/>
      <c r="F157" s="12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44"/>
      <c r="R157" s="44"/>
      <c r="S157" s="12"/>
      <c r="T157" s="12"/>
      <c r="U157" s="12"/>
      <c r="V157" s="12"/>
      <c r="W157" s="12"/>
      <c r="X157" s="12"/>
      <c r="Y157" s="12"/>
      <c r="Z157" s="12"/>
    </row>
    <row r="158" spans="1:26" ht="91.5" customHeight="1">
      <c r="A158" s="307"/>
      <c r="B158" s="307"/>
      <c r="C158" s="307"/>
      <c r="D158" s="307"/>
      <c r="E158" s="307"/>
      <c r="F158" s="307"/>
      <c r="G158" s="307"/>
      <c r="H158" s="307"/>
      <c r="I158" s="307"/>
      <c r="J158" s="307"/>
      <c r="K158" s="307"/>
      <c r="L158" s="307"/>
      <c r="M158" s="307"/>
      <c r="N158" s="307"/>
      <c r="O158" s="33"/>
      <c r="P158" s="33"/>
      <c r="Q158" s="33"/>
      <c r="R158" s="33"/>
      <c r="S158" s="33"/>
      <c r="T158" s="12"/>
      <c r="U158" s="12"/>
      <c r="V158" s="12"/>
      <c r="W158" s="12"/>
      <c r="X158" s="12"/>
      <c r="Y158" s="12"/>
      <c r="Z158" s="12"/>
    </row>
    <row r="159" spans="1:26" ht="6.75" hidden="1" customHeight="1">
      <c r="A159" s="161"/>
      <c r="B159" s="33"/>
      <c r="C159" s="3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12"/>
      <c r="U159" s="12"/>
      <c r="V159" s="12"/>
      <c r="W159" s="12"/>
      <c r="X159" s="12"/>
      <c r="Y159" s="12"/>
      <c r="Z159" s="12"/>
    </row>
    <row r="160" spans="1:26" ht="6.75" hidden="1" customHeight="1">
      <c r="A160" s="161"/>
      <c r="B160" s="33"/>
      <c r="C160" s="3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12"/>
      <c r="U160" s="12"/>
      <c r="V160" s="12"/>
      <c r="W160" s="12"/>
      <c r="X160" s="12"/>
      <c r="Y160" s="12"/>
      <c r="Z160" s="12"/>
    </row>
    <row r="161" spans="1:26" ht="40.5" customHeight="1">
      <c r="A161" s="161"/>
      <c r="B161" s="33"/>
      <c r="C161" s="33"/>
      <c r="D161" s="33"/>
      <c r="E161" s="203"/>
      <c r="F161" s="20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12"/>
      <c r="U161" s="12"/>
      <c r="V161" s="12"/>
      <c r="W161" s="12"/>
      <c r="X161" s="12"/>
      <c r="Y161" s="12"/>
      <c r="Z161" s="12"/>
    </row>
    <row r="162" spans="1:26" ht="26.25" customHeight="1">
      <c r="A162" s="161"/>
      <c r="B162" s="33"/>
      <c r="C162" s="162"/>
      <c r="D162" s="204"/>
      <c r="E162" s="204"/>
      <c r="F162" s="205"/>
      <c r="G162" s="206"/>
      <c r="H162" s="206"/>
      <c r="I162" s="206"/>
      <c r="J162" s="206"/>
      <c r="K162" s="206"/>
      <c r="L162" s="206"/>
      <c r="M162" s="206"/>
      <c r="N162" s="206"/>
      <c r="O162" s="206"/>
      <c r="P162" s="33"/>
      <c r="Q162" s="33"/>
      <c r="R162" s="33"/>
      <c r="S162" s="33"/>
      <c r="T162" s="12"/>
      <c r="U162" s="12"/>
      <c r="V162" s="12"/>
      <c r="W162" s="12"/>
      <c r="X162" s="12"/>
      <c r="Y162" s="12"/>
      <c r="Z162" s="12"/>
    </row>
    <row r="163" spans="1:26" ht="26.25" customHeight="1">
      <c r="A163" s="227"/>
      <c r="B163" s="227"/>
      <c r="C163" s="162"/>
      <c r="D163" s="227"/>
      <c r="E163" s="227"/>
      <c r="F163" s="227"/>
      <c r="G163" s="227"/>
      <c r="H163" s="227"/>
      <c r="I163" s="227"/>
      <c r="J163" s="227"/>
      <c r="K163" s="227"/>
      <c r="L163" s="227"/>
      <c r="M163" s="227"/>
      <c r="N163" s="227"/>
      <c r="O163" s="227"/>
      <c r="P163" s="162"/>
      <c r="Q163" s="162"/>
      <c r="R163" s="162"/>
      <c r="S163" s="163"/>
      <c r="T163" s="12"/>
      <c r="U163" s="12"/>
      <c r="V163" s="12"/>
      <c r="W163" s="12"/>
      <c r="X163" s="12"/>
      <c r="Y163" s="12"/>
      <c r="Z163" s="12"/>
    </row>
    <row r="164" spans="1:26" ht="29.25" customHeight="1">
      <c r="A164" s="205"/>
      <c r="B164" s="205"/>
      <c r="C164" s="157"/>
      <c r="D164" s="205"/>
      <c r="E164" s="205"/>
      <c r="F164" s="205"/>
      <c r="G164" s="205"/>
      <c r="H164" s="205"/>
      <c r="I164" s="205"/>
      <c r="J164" s="205"/>
      <c r="K164" s="205"/>
      <c r="L164" s="205"/>
      <c r="M164" s="205"/>
      <c r="N164" s="205"/>
      <c r="O164" s="205"/>
      <c r="P164" s="157"/>
      <c r="Q164" s="157"/>
      <c r="R164" s="157"/>
      <c r="S164" s="164"/>
      <c r="T164" s="12"/>
      <c r="U164" s="12"/>
      <c r="V164" s="12"/>
      <c r="W164" s="12"/>
      <c r="X164" s="12"/>
      <c r="Y164" s="12"/>
      <c r="Z164" s="12"/>
    </row>
    <row r="165" spans="1:26" ht="62.25" customHeight="1">
      <c r="A165" s="163"/>
      <c r="B165" s="163"/>
      <c r="C165" s="227"/>
      <c r="D165" s="227"/>
      <c r="E165" s="163"/>
      <c r="F165" s="162"/>
      <c r="G165" s="227"/>
      <c r="H165" s="227"/>
      <c r="I165" s="162"/>
      <c r="J165" s="162"/>
      <c r="K165" s="162"/>
      <c r="L165" s="162"/>
      <c r="M165" s="163"/>
      <c r="N165" s="227"/>
      <c r="O165" s="227"/>
      <c r="P165" s="227"/>
      <c r="Q165" s="162"/>
      <c r="R165" s="162"/>
      <c r="S165" s="162"/>
      <c r="T165" s="12"/>
      <c r="U165" s="12"/>
      <c r="V165" s="12"/>
      <c r="W165" s="12"/>
      <c r="X165" s="12"/>
      <c r="Y165" s="12"/>
      <c r="Z165" s="12"/>
    </row>
    <row r="166" spans="1:26" ht="0.75" customHeight="1">
      <c r="A166" s="163"/>
      <c r="B166" s="163"/>
      <c r="C166" s="227"/>
      <c r="D166" s="227"/>
      <c r="E166" s="163"/>
      <c r="F166" s="162"/>
      <c r="G166" s="227"/>
      <c r="H166" s="227"/>
      <c r="I166" s="162"/>
      <c r="J166" s="162"/>
      <c r="K166" s="162"/>
      <c r="L166" s="162"/>
      <c r="M166" s="163"/>
      <c r="N166" s="227"/>
      <c r="O166" s="227"/>
      <c r="P166" s="227"/>
      <c r="Q166" s="162"/>
      <c r="R166" s="162"/>
      <c r="S166" s="162"/>
      <c r="T166" s="12"/>
      <c r="U166" s="12"/>
      <c r="V166" s="12"/>
      <c r="W166" s="12"/>
      <c r="X166" s="12"/>
      <c r="Y166" s="12"/>
      <c r="Z166" s="12"/>
    </row>
    <row r="167" spans="1:26" ht="24" hidden="1" customHeight="1">
      <c r="A167" s="163"/>
      <c r="B167" s="163"/>
      <c r="C167" s="227"/>
      <c r="D167" s="227"/>
      <c r="E167" s="163"/>
      <c r="F167" s="162"/>
      <c r="G167" s="227"/>
      <c r="H167" s="227"/>
      <c r="I167" s="162"/>
      <c r="J167" s="162"/>
      <c r="K167" s="162"/>
      <c r="L167" s="162"/>
      <c r="M167" s="163"/>
      <c r="N167" s="227"/>
      <c r="O167" s="227"/>
      <c r="P167" s="227"/>
      <c r="Q167" s="162"/>
      <c r="R167" s="162"/>
      <c r="S167" s="162"/>
      <c r="T167" s="206"/>
      <c r="U167" s="12"/>
      <c r="V167" s="12"/>
      <c r="W167" s="12"/>
      <c r="X167" s="162"/>
      <c r="Y167" s="12"/>
      <c r="Z167" s="162"/>
    </row>
    <row r="168" spans="1:26">
      <c r="A168" s="241"/>
      <c r="B168" s="241"/>
      <c r="C168" s="241"/>
      <c r="D168" s="241"/>
      <c r="E168" s="241"/>
      <c r="F168" s="165"/>
      <c r="G168" s="242"/>
      <c r="H168" s="242"/>
      <c r="I168" s="165"/>
      <c r="J168" s="165"/>
      <c r="K168" s="165"/>
      <c r="L168" s="165"/>
      <c r="M168" s="165"/>
      <c r="N168" s="242"/>
      <c r="O168" s="242"/>
      <c r="P168" s="242"/>
      <c r="Q168" s="165"/>
      <c r="R168" s="165"/>
      <c r="S168" s="166"/>
      <c r="T168" s="206"/>
      <c r="U168" s="12"/>
      <c r="V168" s="12"/>
      <c r="W168" s="12"/>
      <c r="X168" s="165"/>
      <c r="Y168" s="12"/>
      <c r="Z168" s="167"/>
    </row>
    <row r="169" spans="1:26">
      <c r="A169" s="233"/>
      <c r="B169" s="233"/>
      <c r="C169" s="234"/>
      <c r="D169" s="234"/>
      <c r="E169" s="234"/>
      <c r="F169" s="234"/>
      <c r="G169" s="240"/>
      <c r="H169" s="240"/>
      <c r="I169" s="240"/>
      <c r="J169" s="240"/>
      <c r="K169" s="240"/>
      <c r="L169" s="240"/>
      <c r="M169" s="240"/>
      <c r="N169" s="240"/>
      <c r="O169" s="240"/>
      <c r="P169" s="240"/>
      <c r="Q169" s="240"/>
      <c r="R169" s="240"/>
      <c r="S169" s="240"/>
      <c r="T169" s="240"/>
      <c r="U169" s="12"/>
      <c r="V169" s="34"/>
      <c r="W169" s="12"/>
      <c r="X169" s="12"/>
      <c r="Y169" s="12"/>
      <c r="Z169" s="12"/>
    </row>
    <row r="170" spans="1:26">
      <c r="A170" s="168"/>
      <c r="B170" s="169"/>
      <c r="C170" s="229"/>
      <c r="D170" s="229"/>
      <c r="E170" s="170"/>
      <c r="F170" s="169"/>
      <c r="G170" s="229"/>
      <c r="H170" s="229"/>
      <c r="I170" s="169"/>
      <c r="J170" s="169"/>
      <c r="K170" s="169"/>
      <c r="L170" s="169"/>
      <c r="M170" s="169"/>
      <c r="N170" s="230"/>
      <c r="O170" s="230"/>
      <c r="P170" s="230"/>
      <c r="Q170" s="170"/>
      <c r="R170" s="170"/>
      <c r="S170" s="171"/>
      <c r="T170" s="169"/>
      <c r="U170" s="12"/>
      <c r="V170" s="12"/>
      <c r="W170" s="12"/>
      <c r="X170" s="169"/>
      <c r="Y170" s="12"/>
      <c r="Z170" s="171"/>
    </row>
    <row r="171" spans="1:26" ht="18.75" customHeight="1">
      <c r="A171" s="172"/>
      <c r="B171" s="173"/>
      <c r="C171" s="231"/>
      <c r="D171" s="231"/>
      <c r="E171" s="174"/>
      <c r="F171" s="175"/>
      <c r="G171" s="232"/>
      <c r="H171" s="232"/>
      <c r="I171" s="176"/>
      <c r="J171" s="177"/>
      <c r="K171" s="176"/>
      <c r="L171" s="178"/>
      <c r="M171" s="173"/>
      <c r="N171" s="232"/>
      <c r="O171" s="232"/>
      <c r="P171" s="232"/>
      <c r="Q171" s="177"/>
      <c r="R171" s="177"/>
      <c r="S171" s="177"/>
      <c r="T171" s="179"/>
      <c r="U171" s="12"/>
      <c r="V171" s="12"/>
      <c r="W171" s="12"/>
      <c r="X171" s="178"/>
      <c r="Y171" s="12"/>
      <c r="Z171" s="177"/>
    </row>
    <row r="172" spans="1:26" ht="25.5" customHeight="1">
      <c r="A172" s="172"/>
      <c r="B172" s="173"/>
      <c r="C172" s="231"/>
      <c r="D172" s="231"/>
      <c r="E172" s="174"/>
      <c r="F172" s="175"/>
      <c r="G172" s="232"/>
      <c r="H172" s="232"/>
      <c r="I172" s="177"/>
      <c r="J172" s="177"/>
      <c r="K172" s="177"/>
      <c r="L172" s="178"/>
      <c r="M172" s="173"/>
      <c r="N172" s="232"/>
      <c r="O172" s="232"/>
      <c r="P172" s="232"/>
      <c r="Q172" s="180"/>
      <c r="R172" s="180"/>
      <c r="S172" s="177"/>
      <c r="T172" s="179"/>
      <c r="U172" s="12"/>
      <c r="V172" s="12"/>
      <c r="W172" s="12"/>
      <c r="X172" s="178"/>
      <c r="Y172" s="12"/>
      <c r="Z172" s="181"/>
    </row>
    <row r="173" spans="1:26">
      <c r="A173" s="233"/>
      <c r="B173" s="233"/>
      <c r="C173" s="234"/>
      <c r="D173" s="234"/>
      <c r="E173" s="234"/>
      <c r="F173" s="234"/>
      <c r="G173" s="240"/>
      <c r="H173" s="240"/>
      <c r="I173" s="240"/>
      <c r="J173" s="240"/>
      <c r="K173" s="240"/>
      <c r="L173" s="240"/>
      <c r="M173" s="240"/>
      <c r="N173" s="240"/>
      <c r="O173" s="240"/>
      <c r="P173" s="240"/>
      <c r="Q173" s="240"/>
      <c r="R173" s="240"/>
      <c r="S173" s="240"/>
      <c r="T173" s="240"/>
      <c r="U173" s="12"/>
      <c r="V173" s="35"/>
      <c r="W173" s="12"/>
      <c r="X173" s="12"/>
      <c r="Y173" s="12"/>
      <c r="Z173" s="12"/>
    </row>
    <row r="174" spans="1:26">
      <c r="A174" s="168"/>
      <c r="B174" s="169"/>
      <c r="C174" s="229"/>
      <c r="D174" s="229"/>
      <c r="E174" s="170"/>
      <c r="F174" s="169"/>
      <c r="G174" s="229"/>
      <c r="H174" s="229"/>
      <c r="I174" s="169"/>
      <c r="J174" s="169"/>
      <c r="K174" s="169"/>
      <c r="L174" s="169"/>
      <c r="M174" s="169"/>
      <c r="N174" s="230"/>
      <c r="O174" s="230"/>
      <c r="P174" s="230"/>
      <c r="Q174" s="170"/>
      <c r="R174" s="170"/>
      <c r="S174" s="182"/>
      <c r="T174" s="169"/>
      <c r="U174" s="12"/>
      <c r="V174" s="12"/>
      <c r="W174" s="12"/>
      <c r="X174" s="169"/>
      <c r="Y174" s="12"/>
      <c r="Z174" s="182"/>
    </row>
    <row r="175" spans="1:26" ht="17.25" customHeight="1">
      <c r="A175" s="172"/>
      <c r="B175" s="173"/>
      <c r="C175" s="237"/>
      <c r="D175" s="237"/>
      <c r="E175" s="174"/>
      <c r="F175" s="175"/>
      <c r="G175" s="232"/>
      <c r="H175" s="232"/>
      <c r="I175" s="176"/>
      <c r="J175" s="177"/>
      <c r="K175" s="176"/>
      <c r="L175" s="178"/>
      <c r="M175" s="173"/>
      <c r="N175" s="232"/>
      <c r="O175" s="232"/>
      <c r="P175" s="232"/>
      <c r="Q175" s="177"/>
      <c r="R175" s="177"/>
      <c r="S175" s="177"/>
      <c r="T175" s="179"/>
      <c r="U175" s="12"/>
      <c r="V175" s="12"/>
      <c r="W175" s="12"/>
      <c r="X175" s="178"/>
      <c r="Y175" s="12"/>
      <c r="Z175" s="177"/>
    </row>
    <row r="176" spans="1:26" ht="18" customHeight="1">
      <c r="A176" s="172"/>
      <c r="B176" s="173"/>
      <c r="C176" s="231"/>
      <c r="D176" s="231"/>
      <c r="E176" s="174"/>
      <c r="F176" s="175"/>
      <c r="G176" s="232"/>
      <c r="H176" s="232"/>
      <c r="I176" s="176"/>
      <c r="J176" s="177"/>
      <c r="K176" s="176"/>
      <c r="L176" s="178"/>
      <c r="M176" s="173"/>
      <c r="N176" s="232"/>
      <c r="O176" s="232"/>
      <c r="P176" s="232"/>
      <c r="Q176" s="177"/>
      <c r="R176" s="177"/>
      <c r="S176" s="177"/>
      <c r="T176" s="179"/>
      <c r="U176" s="12"/>
      <c r="V176" s="12"/>
      <c r="W176" s="12"/>
      <c r="X176" s="178"/>
      <c r="Y176" s="12"/>
      <c r="Z176" s="177"/>
    </row>
    <row r="177" spans="1:26" ht="17.25" customHeight="1">
      <c r="A177" s="172"/>
      <c r="B177" s="173"/>
      <c r="C177" s="231"/>
      <c r="D177" s="231"/>
      <c r="E177" s="174"/>
      <c r="F177" s="175"/>
      <c r="G177" s="232"/>
      <c r="H177" s="232"/>
      <c r="I177" s="176"/>
      <c r="J177" s="177"/>
      <c r="K177" s="176"/>
      <c r="L177" s="178"/>
      <c r="M177" s="173"/>
      <c r="N177" s="232"/>
      <c r="O177" s="232"/>
      <c r="P177" s="232"/>
      <c r="Q177" s="177"/>
      <c r="R177" s="177"/>
      <c r="S177" s="177"/>
      <c r="T177" s="179"/>
      <c r="U177" s="12"/>
      <c r="V177" s="12"/>
      <c r="W177" s="12"/>
      <c r="X177" s="178"/>
      <c r="Y177" s="12"/>
      <c r="Z177" s="177"/>
    </row>
    <row r="178" spans="1:26" ht="17.25" customHeight="1">
      <c r="A178" s="172"/>
      <c r="B178" s="173"/>
      <c r="C178" s="231"/>
      <c r="D178" s="231"/>
      <c r="E178" s="174"/>
      <c r="F178" s="175"/>
      <c r="G178" s="232"/>
      <c r="H178" s="232"/>
      <c r="I178" s="177"/>
      <c r="J178" s="177"/>
      <c r="K178" s="177"/>
      <c r="L178" s="178"/>
      <c r="M178" s="173"/>
      <c r="N178" s="232"/>
      <c r="O178" s="232"/>
      <c r="P178" s="232"/>
      <c r="Q178" s="177"/>
      <c r="R178" s="177"/>
      <c r="S178" s="177"/>
      <c r="T178" s="179"/>
      <c r="U178" s="12"/>
      <c r="V178" s="12"/>
      <c r="W178" s="12"/>
      <c r="X178" s="178"/>
      <c r="Y178" s="12"/>
      <c r="Z178" s="177"/>
    </row>
    <row r="179" spans="1:26" ht="15.75" customHeight="1">
      <c r="A179" s="172"/>
      <c r="B179" s="173"/>
      <c r="C179" s="237"/>
      <c r="D179" s="237"/>
      <c r="E179" s="174"/>
      <c r="F179" s="175"/>
      <c r="G179" s="232"/>
      <c r="H179" s="232"/>
      <c r="I179" s="177"/>
      <c r="J179" s="177"/>
      <c r="K179" s="177"/>
      <c r="L179" s="178"/>
      <c r="M179" s="173"/>
      <c r="N179" s="232"/>
      <c r="O179" s="232"/>
      <c r="P179" s="232"/>
      <c r="Q179" s="177"/>
      <c r="R179" s="177"/>
      <c r="S179" s="177"/>
      <c r="T179" s="179"/>
      <c r="U179" s="12"/>
      <c r="V179" s="12"/>
      <c r="W179" s="12"/>
      <c r="X179" s="178"/>
      <c r="Y179" s="12"/>
      <c r="Z179" s="177"/>
    </row>
    <row r="180" spans="1:26" ht="26.25" customHeight="1">
      <c r="A180" s="172"/>
      <c r="B180" s="173"/>
      <c r="C180" s="237"/>
      <c r="D180" s="237"/>
      <c r="E180" s="174"/>
      <c r="F180" s="175"/>
      <c r="G180" s="232"/>
      <c r="H180" s="232"/>
      <c r="I180" s="177"/>
      <c r="J180" s="177"/>
      <c r="K180" s="177"/>
      <c r="L180" s="178"/>
      <c r="M180" s="173"/>
      <c r="N180" s="232"/>
      <c r="O180" s="232"/>
      <c r="P180" s="232"/>
      <c r="Q180" s="177"/>
      <c r="R180" s="177"/>
      <c r="S180" s="177"/>
      <c r="T180" s="179"/>
      <c r="U180" s="12"/>
      <c r="V180" s="12"/>
      <c r="W180" s="12"/>
      <c r="X180" s="183"/>
      <c r="Y180" s="12"/>
      <c r="Z180" s="177"/>
    </row>
    <row r="181" spans="1:26">
      <c r="A181" s="168"/>
      <c r="B181" s="169"/>
      <c r="C181" s="229"/>
      <c r="D181" s="229"/>
      <c r="E181" s="170"/>
      <c r="F181" s="169"/>
      <c r="G181" s="229"/>
      <c r="H181" s="229"/>
      <c r="I181" s="169"/>
      <c r="J181" s="169"/>
      <c r="K181" s="169"/>
      <c r="L181" s="169"/>
      <c r="M181" s="169"/>
      <c r="N181" s="230"/>
      <c r="O181" s="230"/>
      <c r="P181" s="230"/>
      <c r="Q181" s="184"/>
      <c r="R181" s="184"/>
      <c r="S181" s="182"/>
      <c r="T181" s="169"/>
      <c r="U181" s="12"/>
      <c r="V181" s="12"/>
      <c r="W181" s="12"/>
      <c r="X181" s="169"/>
      <c r="Y181" s="12"/>
      <c r="Z181" s="171"/>
    </row>
    <row r="182" spans="1:26" ht="28.5" customHeight="1">
      <c r="A182" s="172"/>
      <c r="B182" s="173"/>
      <c r="C182" s="237"/>
      <c r="D182" s="237"/>
      <c r="E182" s="174"/>
      <c r="F182" s="175"/>
      <c r="G182" s="232"/>
      <c r="H182" s="232"/>
      <c r="I182" s="177"/>
      <c r="J182" s="177"/>
      <c r="K182" s="176"/>
      <c r="L182" s="178"/>
      <c r="M182" s="173"/>
      <c r="N182" s="232"/>
      <c r="O182" s="232"/>
      <c r="P182" s="232"/>
      <c r="Q182" s="177"/>
      <c r="R182" s="177"/>
      <c r="S182" s="177"/>
      <c r="T182" s="179"/>
      <c r="U182" s="12"/>
      <c r="V182" s="12"/>
      <c r="W182" s="12"/>
      <c r="X182" s="178"/>
      <c r="Y182" s="12"/>
      <c r="Z182" s="177"/>
    </row>
    <row r="183" spans="1:26" ht="27" customHeight="1">
      <c r="A183" s="172"/>
      <c r="B183" s="173"/>
      <c r="C183" s="237"/>
      <c r="D183" s="237"/>
      <c r="E183" s="174"/>
      <c r="F183" s="175"/>
      <c r="G183" s="232"/>
      <c r="H183" s="232"/>
      <c r="I183" s="177"/>
      <c r="J183" s="177"/>
      <c r="K183" s="176"/>
      <c r="L183" s="178"/>
      <c r="M183" s="173"/>
      <c r="N183" s="232"/>
      <c r="O183" s="232"/>
      <c r="P183" s="232"/>
      <c r="Q183" s="177"/>
      <c r="R183" s="177"/>
      <c r="S183" s="177"/>
      <c r="T183" s="179"/>
      <c r="U183" s="12"/>
      <c r="V183" s="12"/>
      <c r="W183" s="12"/>
      <c r="X183" s="178"/>
      <c r="Y183" s="12"/>
      <c r="Z183" s="177"/>
    </row>
    <row r="184" spans="1:26" ht="18.75" customHeight="1">
      <c r="A184" s="172"/>
      <c r="B184" s="173"/>
      <c r="C184" s="231"/>
      <c r="D184" s="231"/>
      <c r="E184" s="174"/>
      <c r="F184" s="175"/>
      <c r="G184" s="232"/>
      <c r="H184" s="232"/>
      <c r="I184" s="177"/>
      <c r="J184" s="177"/>
      <c r="K184" s="177"/>
      <c r="L184" s="178"/>
      <c r="M184" s="173"/>
      <c r="N184" s="232"/>
      <c r="O184" s="232"/>
      <c r="P184" s="232"/>
      <c r="Q184" s="177"/>
      <c r="R184" s="177"/>
      <c r="S184" s="177"/>
      <c r="T184" s="179"/>
      <c r="U184" s="12"/>
      <c r="V184" s="12"/>
      <c r="W184" s="12"/>
      <c r="X184" s="178"/>
      <c r="Y184" s="12"/>
      <c r="Z184" s="177"/>
    </row>
    <row r="185" spans="1:26" ht="27" customHeight="1">
      <c r="A185" s="172"/>
      <c r="B185" s="173"/>
      <c r="C185" s="231"/>
      <c r="D185" s="231"/>
      <c r="E185" s="174"/>
      <c r="F185" s="175"/>
      <c r="G185" s="232"/>
      <c r="H185" s="232"/>
      <c r="I185" s="177"/>
      <c r="J185" s="177"/>
      <c r="K185" s="177"/>
      <c r="L185" s="178"/>
      <c r="M185" s="173"/>
      <c r="N185" s="232"/>
      <c r="O185" s="232"/>
      <c r="P185" s="232"/>
      <c r="Q185" s="177"/>
      <c r="R185" s="177"/>
      <c r="S185" s="177"/>
      <c r="T185" s="179"/>
      <c r="U185" s="12"/>
      <c r="V185" s="12"/>
      <c r="W185" s="12"/>
      <c r="X185" s="178"/>
      <c r="Y185" s="12"/>
      <c r="Z185" s="177"/>
    </row>
    <row r="186" spans="1:26" ht="14.25" customHeight="1">
      <c r="A186" s="172"/>
      <c r="B186" s="173"/>
      <c r="C186" s="237"/>
      <c r="D186" s="237"/>
      <c r="E186" s="174"/>
      <c r="F186" s="175"/>
      <c r="G186" s="232"/>
      <c r="H186" s="232"/>
      <c r="I186" s="177"/>
      <c r="J186" s="177"/>
      <c r="K186" s="177"/>
      <c r="L186" s="178"/>
      <c r="M186" s="173"/>
      <c r="N186" s="232"/>
      <c r="O186" s="232"/>
      <c r="P186" s="232"/>
      <c r="Q186" s="177"/>
      <c r="R186" s="177"/>
      <c r="S186" s="177"/>
      <c r="T186" s="179"/>
      <c r="U186" s="12"/>
      <c r="V186" s="12"/>
      <c r="W186" s="12"/>
      <c r="X186" s="183"/>
      <c r="Y186" s="12"/>
      <c r="Z186" s="181"/>
    </row>
    <row r="187" spans="1:26">
      <c r="A187" s="233"/>
      <c r="B187" s="233"/>
      <c r="C187" s="234"/>
      <c r="D187" s="234"/>
      <c r="E187" s="234"/>
      <c r="F187" s="234"/>
      <c r="G187" s="155"/>
      <c r="H187" s="155"/>
      <c r="I187" s="155"/>
      <c r="J187" s="155"/>
      <c r="K187" s="155"/>
      <c r="L187" s="155"/>
      <c r="M187" s="155"/>
      <c r="N187" s="155"/>
      <c r="O187" s="155"/>
      <c r="P187" s="155"/>
      <c r="Q187" s="177"/>
      <c r="R187" s="177"/>
      <c r="S187" s="155"/>
      <c r="T187" s="155"/>
      <c r="U187" s="12"/>
      <c r="V187" s="35"/>
      <c r="W187" s="12"/>
      <c r="X187" s="12"/>
      <c r="Y187" s="12"/>
      <c r="Z187" s="12"/>
    </row>
    <row r="188" spans="1:26">
      <c r="A188" s="168"/>
      <c r="B188" s="169"/>
      <c r="C188" s="229"/>
      <c r="D188" s="229"/>
      <c r="E188" s="170"/>
      <c r="F188" s="169"/>
      <c r="G188" s="229"/>
      <c r="H188" s="229"/>
      <c r="I188" s="169"/>
      <c r="J188" s="169"/>
      <c r="K188" s="169"/>
      <c r="L188" s="169"/>
      <c r="M188" s="169"/>
      <c r="N188" s="230"/>
      <c r="O188" s="230"/>
      <c r="P188" s="230"/>
      <c r="Q188" s="170"/>
      <c r="R188" s="170"/>
      <c r="S188" s="182"/>
      <c r="T188" s="169"/>
      <c r="U188" s="12"/>
      <c r="V188" s="12"/>
      <c r="W188" s="12"/>
      <c r="X188" s="169"/>
      <c r="Y188" s="12"/>
      <c r="Z188" s="171"/>
    </row>
    <row r="189" spans="1:26" ht="29.25" customHeight="1">
      <c r="A189" s="172"/>
      <c r="B189" s="173"/>
      <c r="C189" s="231"/>
      <c r="D189" s="231"/>
      <c r="E189" s="174"/>
      <c r="F189" s="175"/>
      <c r="G189" s="232"/>
      <c r="H189" s="232"/>
      <c r="I189" s="177"/>
      <c r="J189" s="177"/>
      <c r="K189" s="177"/>
      <c r="L189" s="178"/>
      <c r="M189" s="173"/>
      <c r="N189" s="232"/>
      <c r="O189" s="232"/>
      <c r="P189" s="232"/>
      <c r="Q189" s="177"/>
      <c r="R189" s="177"/>
      <c r="S189" s="177"/>
      <c r="T189" s="179"/>
      <c r="U189" s="12"/>
      <c r="V189" s="12"/>
      <c r="W189" s="12"/>
      <c r="X189" s="178"/>
      <c r="Y189" s="12"/>
      <c r="Z189" s="181"/>
    </row>
    <row r="190" spans="1:26" ht="15.75" customHeight="1">
      <c r="A190" s="172"/>
      <c r="B190" s="173"/>
      <c r="C190" s="237"/>
      <c r="D190" s="237"/>
      <c r="E190" s="174"/>
      <c r="F190" s="175"/>
      <c r="G190" s="232"/>
      <c r="H190" s="232"/>
      <c r="I190" s="177"/>
      <c r="J190" s="177"/>
      <c r="K190" s="176"/>
      <c r="L190" s="178"/>
      <c r="M190" s="173"/>
      <c r="N190" s="232"/>
      <c r="O190" s="232"/>
      <c r="P190" s="232"/>
      <c r="Q190" s="177"/>
      <c r="R190" s="177"/>
      <c r="S190" s="177"/>
      <c r="T190" s="179"/>
      <c r="U190" s="12"/>
      <c r="V190" s="12"/>
      <c r="W190" s="12"/>
      <c r="X190" s="178"/>
      <c r="Y190" s="12"/>
      <c r="Z190" s="177"/>
    </row>
    <row r="191" spans="1:26" ht="15.75" customHeight="1">
      <c r="A191" s="172"/>
      <c r="B191" s="173"/>
      <c r="C191" s="237"/>
      <c r="D191" s="237"/>
      <c r="E191" s="174"/>
      <c r="F191" s="175"/>
      <c r="G191" s="232"/>
      <c r="H191" s="232"/>
      <c r="I191" s="177"/>
      <c r="J191" s="177"/>
      <c r="K191" s="176"/>
      <c r="L191" s="178"/>
      <c r="M191" s="173"/>
      <c r="N191" s="232"/>
      <c r="O191" s="232"/>
      <c r="P191" s="232"/>
      <c r="Q191" s="177"/>
      <c r="R191" s="177"/>
      <c r="S191" s="177"/>
      <c r="T191" s="179"/>
      <c r="U191" s="12"/>
      <c r="V191" s="12"/>
      <c r="W191" s="12"/>
      <c r="X191" s="178"/>
      <c r="Y191" s="12"/>
      <c r="Z191" s="177"/>
    </row>
    <row r="192" spans="1:26" ht="16.5" customHeight="1">
      <c r="A192" s="172"/>
      <c r="B192" s="173"/>
      <c r="C192" s="237"/>
      <c r="D192" s="237"/>
      <c r="E192" s="174"/>
      <c r="F192" s="175"/>
      <c r="G192" s="232"/>
      <c r="H192" s="232"/>
      <c r="I192" s="177"/>
      <c r="J192" s="177"/>
      <c r="K192" s="177"/>
      <c r="L192" s="178"/>
      <c r="M192" s="173"/>
      <c r="N192" s="232"/>
      <c r="O192" s="232"/>
      <c r="P192" s="232"/>
      <c r="Q192" s="177"/>
      <c r="R192" s="177"/>
      <c r="S192" s="177"/>
      <c r="T192" s="179"/>
      <c r="U192" s="12"/>
      <c r="V192" s="12"/>
      <c r="W192" s="12"/>
      <c r="X192" s="178"/>
      <c r="Y192" s="12"/>
      <c r="Z192" s="177"/>
    </row>
    <row r="193" spans="1:26">
      <c r="A193" s="233"/>
      <c r="B193" s="233"/>
      <c r="C193" s="234"/>
      <c r="D193" s="234"/>
      <c r="E193" s="234"/>
      <c r="F193" s="234"/>
      <c r="G193" s="155"/>
      <c r="H193" s="155"/>
      <c r="I193" s="155"/>
      <c r="J193" s="155"/>
      <c r="K193" s="155"/>
      <c r="L193" s="155"/>
      <c r="M193" s="155"/>
      <c r="N193" s="155"/>
      <c r="O193" s="155"/>
      <c r="P193" s="155"/>
      <c r="Q193" s="177"/>
      <c r="R193" s="177"/>
      <c r="S193" s="155"/>
      <c r="T193" s="155"/>
      <c r="U193" s="12"/>
      <c r="V193" s="35"/>
      <c r="W193" s="12"/>
      <c r="X193" s="12"/>
      <c r="Y193" s="12"/>
      <c r="Z193" s="12"/>
    </row>
    <row r="194" spans="1:26">
      <c r="A194" s="168"/>
      <c r="B194" s="169"/>
      <c r="C194" s="229"/>
      <c r="D194" s="229"/>
      <c r="E194" s="170"/>
      <c r="F194" s="169"/>
      <c r="G194" s="229"/>
      <c r="H194" s="229"/>
      <c r="I194" s="169"/>
      <c r="J194" s="169"/>
      <c r="K194" s="169"/>
      <c r="L194" s="169"/>
      <c r="M194" s="169"/>
      <c r="N194" s="230"/>
      <c r="O194" s="230"/>
      <c r="P194" s="230"/>
      <c r="Q194" s="185"/>
      <c r="R194" s="185"/>
      <c r="S194" s="171"/>
      <c r="T194" s="169"/>
      <c r="U194" s="12"/>
      <c r="V194" s="12"/>
      <c r="W194" s="12"/>
      <c r="X194" s="169"/>
      <c r="Y194" s="12"/>
      <c r="Z194" s="171"/>
    </row>
    <row r="195" spans="1:26" ht="25.5" customHeight="1">
      <c r="A195" s="172"/>
      <c r="B195" s="173"/>
      <c r="C195" s="231"/>
      <c r="D195" s="231"/>
      <c r="E195" s="174"/>
      <c r="F195" s="175"/>
      <c r="G195" s="232"/>
      <c r="H195" s="232"/>
      <c r="I195" s="177"/>
      <c r="J195" s="177"/>
      <c r="K195" s="177"/>
      <c r="L195" s="178"/>
      <c r="M195" s="173"/>
      <c r="N195" s="232"/>
      <c r="O195" s="232"/>
      <c r="P195" s="232"/>
      <c r="Q195" s="177"/>
      <c r="R195" s="177"/>
      <c r="S195" s="177"/>
      <c r="T195" s="179"/>
      <c r="U195" s="12"/>
      <c r="V195" s="12"/>
      <c r="W195" s="12"/>
      <c r="X195" s="178"/>
      <c r="Y195" s="12"/>
      <c r="Z195" s="181"/>
    </row>
    <row r="196" spans="1:26" ht="24" customHeight="1">
      <c r="A196" s="172"/>
      <c r="B196" s="173"/>
      <c r="C196" s="237"/>
      <c r="D196" s="237"/>
      <c r="E196" s="174"/>
      <c r="F196" s="175"/>
      <c r="G196" s="232"/>
      <c r="H196" s="232"/>
      <c r="I196" s="177"/>
      <c r="J196" s="177"/>
      <c r="K196" s="177"/>
      <c r="L196" s="178"/>
      <c r="M196" s="173"/>
      <c r="N196" s="232"/>
      <c r="O196" s="232"/>
      <c r="P196" s="232"/>
      <c r="Q196" s="177"/>
      <c r="R196" s="177"/>
      <c r="S196" s="177"/>
      <c r="T196" s="179"/>
      <c r="U196" s="12"/>
      <c r="V196" s="12"/>
      <c r="W196" s="12"/>
      <c r="X196" s="178"/>
      <c r="Y196" s="12"/>
      <c r="Z196" s="181"/>
    </row>
    <row r="197" spans="1:26" ht="13.5" customHeight="1">
      <c r="A197" s="172"/>
      <c r="B197" s="173"/>
      <c r="C197" s="237"/>
      <c r="D197" s="237"/>
      <c r="E197" s="174"/>
      <c r="F197" s="175"/>
      <c r="G197" s="232"/>
      <c r="H197" s="232"/>
      <c r="I197" s="177"/>
      <c r="J197" s="177"/>
      <c r="K197" s="177"/>
      <c r="L197" s="178"/>
      <c r="M197" s="173"/>
      <c r="N197" s="232"/>
      <c r="O197" s="232"/>
      <c r="P197" s="232"/>
      <c r="Q197" s="177"/>
      <c r="R197" s="177"/>
      <c r="S197" s="177"/>
      <c r="T197" s="179"/>
      <c r="U197" s="12"/>
      <c r="V197" s="12"/>
      <c r="W197" s="12"/>
      <c r="X197" s="183"/>
      <c r="Y197" s="12"/>
      <c r="Z197" s="177"/>
    </row>
    <row r="198" spans="1:26" ht="38.25" customHeight="1">
      <c r="A198" s="172"/>
      <c r="B198" s="173"/>
      <c r="C198" s="237"/>
      <c r="D198" s="237"/>
      <c r="E198" s="174"/>
      <c r="F198" s="175"/>
      <c r="G198" s="232"/>
      <c r="H198" s="232"/>
      <c r="I198" s="177"/>
      <c r="J198" s="177"/>
      <c r="K198" s="177"/>
      <c r="L198" s="178"/>
      <c r="M198" s="173"/>
      <c r="N198" s="232"/>
      <c r="O198" s="232"/>
      <c r="P198" s="232"/>
      <c r="Q198" s="177"/>
      <c r="R198" s="177"/>
      <c r="S198" s="177"/>
      <c r="T198" s="179"/>
      <c r="U198" s="12"/>
      <c r="V198" s="12"/>
      <c r="W198" s="12"/>
      <c r="X198" s="178"/>
      <c r="Y198" s="12"/>
      <c r="Z198" s="177"/>
    </row>
    <row r="199" spans="1:26" ht="16.5" customHeight="1">
      <c r="A199" s="172"/>
      <c r="B199" s="173"/>
      <c r="C199" s="231"/>
      <c r="D199" s="231"/>
      <c r="E199" s="174"/>
      <c r="F199" s="175"/>
      <c r="G199" s="232"/>
      <c r="H199" s="232"/>
      <c r="I199" s="177"/>
      <c r="J199" s="177"/>
      <c r="K199" s="177"/>
      <c r="L199" s="178"/>
      <c r="M199" s="173"/>
      <c r="N199" s="232"/>
      <c r="O199" s="232"/>
      <c r="P199" s="232"/>
      <c r="Q199" s="177"/>
      <c r="R199" s="177"/>
      <c r="S199" s="177"/>
      <c r="T199" s="179"/>
      <c r="U199" s="12"/>
      <c r="V199" s="12"/>
      <c r="W199" s="12"/>
      <c r="X199" s="178"/>
      <c r="Y199" s="12"/>
      <c r="Z199" s="181"/>
    </row>
    <row r="200" spans="1:26" ht="28.5" customHeight="1">
      <c r="A200" s="172"/>
      <c r="B200" s="173"/>
      <c r="C200" s="231"/>
      <c r="D200" s="231"/>
      <c r="E200" s="174"/>
      <c r="F200" s="174"/>
      <c r="G200" s="232"/>
      <c r="H200" s="232"/>
      <c r="I200" s="177"/>
      <c r="J200" s="177"/>
      <c r="K200" s="176"/>
      <c r="L200" s="178"/>
      <c r="M200" s="173"/>
      <c r="N200" s="232"/>
      <c r="O200" s="232"/>
      <c r="P200" s="232"/>
      <c r="Q200" s="177"/>
      <c r="R200" s="177"/>
      <c r="S200" s="177"/>
      <c r="T200" s="179"/>
      <c r="U200" s="12"/>
      <c r="V200" s="12"/>
      <c r="W200" s="12"/>
      <c r="X200" s="178"/>
      <c r="Y200" s="12"/>
      <c r="Z200" s="177"/>
    </row>
    <row r="201" spans="1:26" ht="27" customHeight="1">
      <c r="A201" s="172"/>
      <c r="B201" s="173"/>
      <c r="C201" s="231"/>
      <c r="D201" s="231"/>
      <c r="E201" s="174"/>
      <c r="F201" s="175"/>
      <c r="G201" s="232"/>
      <c r="H201" s="232"/>
      <c r="I201" s="177"/>
      <c r="J201" s="177"/>
      <c r="K201" s="176"/>
      <c r="L201" s="178"/>
      <c r="M201" s="173"/>
      <c r="N201" s="232"/>
      <c r="O201" s="232"/>
      <c r="P201" s="232"/>
      <c r="Q201" s="177"/>
      <c r="R201" s="177"/>
      <c r="S201" s="177"/>
      <c r="T201" s="179"/>
      <c r="U201" s="12"/>
      <c r="V201" s="12"/>
      <c r="W201" s="12"/>
      <c r="X201" s="183"/>
      <c r="Y201" s="12"/>
      <c r="Z201" s="177"/>
    </row>
    <row r="202" spans="1:26">
      <c r="A202" s="233"/>
      <c r="B202" s="233"/>
      <c r="C202" s="234"/>
      <c r="D202" s="234"/>
      <c r="E202" s="234"/>
      <c r="F202" s="234"/>
      <c r="G202" s="155"/>
      <c r="H202" s="155"/>
      <c r="I202" s="155"/>
      <c r="J202" s="155"/>
      <c r="K202" s="155"/>
      <c r="L202" s="155"/>
      <c r="M202" s="155"/>
      <c r="N202" s="155"/>
      <c r="O202" s="155"/>
      <c r="P202" s="155"/>
      <c r="Q202" s="177"/>
      <c r="R202" s="177"/>
      <c r="S202" s="155"/>
      <c r="T202" s="155"/>
      <c r="U202" s="12"/>
      <c r="V202" s="35"/>
      <c r="W202" s="12"/>
      <c r="X202" s="12"/>
      <c r="Y202" s="12"/>
      <c r="Z202" s="12"/>
    </row>
    <row r="203" spans="1:26">
      <c r="A203" s="168"/>
      <c r="B203" s="169"/>
      <c r="C203" s="229"/>
      <c r="D203" s="229"/>
      <c r="E203" s="170"/>
      <c r="F203" s="169"/>
      <c r="G203" s="229"/>
      <c r="H203" s="229"/>
      <c r="I203" s="169"/>
      <c r="J203" s="169"/>
      <c r="K203" s="169"/>
      <c r="L203" s="169"/>
      <c r="M203" s="169"/>
      <c r="N203" s="230"/>
      <c r="O203" s="230"/>
      <c r="P203" s="230"/>
      <c r="Q203" s="184"/>
      <c r="R203" s="184"/>
      <c r="S203" s="182"/>
      <c r="T203" s="169"/>
      <c r="U203" s="12"/>
      <c r="V203" s="12"/>
      <c r="W203" s="12"/>
      <c r="X203" s="169"/>
      <c r="Y203" s="12"/>
      <c r="Z203" s="171"/>
    </row>
    <row r="204" spans="1:26" ht="26.25" customHeight="1">
      <c r="A204" s="172"/>
      <c r="B204" s="173"/>
      <c r="C204" s="237"/>
      <c r="D204" s="237"/>
      <c r="E204" s="174"/>
      <c r="F204" s="175"/>
      <c r="G204" s="232"/>
      <c r="H204" s="232"/>
      <c r="I204" s="177"/>
      <c r="J204" s="177"/>
      <c r="K204" s="177"/>
      <c r="L204" s="178"/>
      <c r="M204" s="173"/>
      <c r="N204" s="232"/>
      <c r="O204" s="232"/>
      <c r="P204" s="232"/>
      <c r="Q204" s="177"/>
      <c r="R204" s="177"/>
      <c r="S204" s="177"/>
      <c r="T204" s="179"/>
      <c r="U204" s="12"/>
      <c r="V204" s="12"/>
      <c r="W204" s="12"/>
      <c r="X204" s="183"/>
      <c r="Y204" s="12"/>
      <c r="Z204" s="177"/>
    </row>
    <row r="205" spans="1:26" ht="37.5" customHeight="1">
      <c r="A205" s="172"/>
      <c r="B205" s="173"/>
      <c r="C205" s="237"/>
      <c r="D205" s="237"/>
      <c r="E205" s="174"/>
      <c r="F205" s="175"/>
      <c r="G205" s="232"/>
      <c r="H205" s="232"/>
      <c r="I205" s="177"/>
      <c r="J205" s="177"/>
      <c r="K205" s="177"/>
      <c r="L205" s="178"/>
      <c r="M205" s="173"/>
      <c r="N205" s="232"/>
      <c r="O205" s="232"/>
      <c r="P205" s="232"/>
      <c r="Q205" s="177"/>
      <c r="R205" s="177"/>
      <c r="S205" s="177"/>
      <c r="T205" s="179"/>
      <c r="U205" s="12"/>
      <c r="V205" s="12"/>
      <c r="W205" s="12"/>
      <c r="X205" s="178"/>
      <c r="Y205" s="12"/>
      <c r="Z205" s="181"/>
    </row>
    <row r="206" spans="1:26" ht="39" customHeight="1">
      <c r="A206" s="172"/>
      <c r="B206" s="173"/>
      <c r="C206" s="237"/>
      <c r="D206" s="237"/>
      <c r="E206" s="174"/>
      <c r="F206" s="175"/>
      <c r="G206" s="232"/>
      <c r="H206" s="232"/>
      <c r="I206" s="177"/>
      <c r="J206" s="177"/>
      <c r="K206" s="177"/>
      <c r="L206" s="178"/>
      <c r="M206" s="173"/>
      <c r="N206" s="232"/>
      <c r="O206" s="232"/>
      <c r="P206" s="232"/>
      <c r="Q206" s="177"/>
      <c r="R206" s="177"/>
      <c r="S206" s="177"/>
      <c r="T206" s="186"/>
      <c r="U206" s="12"/>
      <c r="V206" s="12"/>
      <c r="W206" s="12"/>
      <c r="X206" s="178"/>
      <c r="Y206" s="12"/>
      <c r="Z206" s="177"/>
    </row>
    <row r="207" spans="1:26" ht="44.25" customHeight="1">
      <c r="A207" s="172"/>
      <c r="B207" s="173"/>
      <c r="C207" s="237"/>
      <c r="D207" s="237"/>
      <c r="E207" s="174"/>
      <c r="F207" s="175"/>
      <c r="G207" s="232"/>
      <c r="H207" s="232"/>
      <c r="I207" s="177"/>
      <c r="J207" s="177"/>
      <c r="K207" s="177"/>
      <c r="L207" s="178"/>
      <c r="M207" s="173"/>
      <c r="N207" s="232"/>
      <c r="O207" s="232"/>
      <c r="P207" s="232"/>
      <c r="Q207" s="180"/>
      <c r="R207" s="180"/>
      <c r="S207" s="177"/>
      <c r="T207" s="179"/>
      <c r="U207" s="12"/>
      <c r="V207" s="12"/>
      <c r="W207" s="12"/>
      <c r="X207" s="178"/>
      <c r="Y207" s="12"/>
      <c r="Z207" s="181"/>
    </row>
    <row r="208" spans="1:26">
      <c r="A208" s="233"/>
      <c r="B208" s="233"/>
      <c r="C208" s="234"/>
      <c r="D208" s="234"/>
      <c r="E208" s="234"/>
      <c r="F208" s="234"/>
      <c r="G208" s="155"/>
      <c r="H208" s="155"/>
      <c r="I208" s="155"/>
      <c r="J208" s="155"/>
      <c r="K208" s="155"/>
      <c r="L208" s="155"/>
      <c r="M208" s="155"/>
      <c r="N208" s="155"/>
      <c r="O208" s="155"/>
      <c r="P208" s="155"/>
      <c r="Q208" s="177"/>
      <c r="R208" s="177"/>
      <c r="S208" s="155"/>
      <c r="T208" s="155"/>
      <c r="U208" s="12"/>
      <c r="V208" s="35"/>
      <c r="W208" s="12"/>
      <c r="X208" s="12"/>
      <c r="Y208" s="12"/>
      <c r="Z208" s="12"/>
    </row>
    <row r="209" spans="1:26">
      <c r="A209" s="168"/>
      <c r="B209" s="169"/>
      <c r="C209" s="229"/>
      <c r="D209" s="229"/>
      <c r="E209" s="170"/>
      <c r="F209" s="169"/>
      <c r="G209" s="229"/>
      <c r="H209" s="229"/>
      <c r="I209" s="169"/>
      <c r="J209" s="169"/>
      <c r="K209" s="169"/>
      <c r="L209" s="169"/>
      <c r="M209" s="169"/>
      <c r="N209" s="230"/>
      <c r="O209" s="230"/>
      <c r="P209" s="230"/>
      <c r="Q209" s="185"/>
      <c r="R209" s="185"/>
      <c r="S209" s="171"/>
      <c r="T209" s="169"/>
      <c r="U209" s="12"/>
      <c r="V209" s="12"/>
      <c r="W209" s="12"/>
      <c r="X209" s="169"/>
      <c r="Y209" s="12"/>
      <c r="Z209" s="171"/>
    </row>
    <row r="210" spans="1:26" ht="26.25" customHeight="1">
      <c r="A210" s="172"/>
      <c r="B210" s="173"/>
      <c r="C210" s="237"/>
      <c r="D210" s="237"/>
      <c r="E210" s="174"/>
      <c r="F210" s="175"/>
      <c r="G210" s="232"/>
      <c r="H210" s="232"/>
      <c r="I210" s="177"/>
      <c r="J210" s="177"/>
      <c r="K210" s="177"/>
      <c r="L210" s="178"/>
      <c r="M210" s="173"/>
      <c r="N210" s="232"/>
      <c r="O210" s="232"/>
      <c r="P210" s="232"/>
      <c r="Q210" s="177"/>
      <c r="R210" s="177"/>
      <c r="S210" s="177"/>
      <c r="T210" s="179"/>
      <c r="U210" s="12"/>
      <c r="V210" s="12"/>
      <c r="W210" s="12"/>
      <c r="X210" s="178"/>
      <c r="Y210" s="12"/>
      <c r="Z210" s="181"/>
    </row>
    <row r="211" spans="1:26" ht="29.25" customHeight="1">
      <c r="A211" s="172"/>
      <c r="B211" s="173"/>
      <c r="C211" s="237"/>
      <c r="D211" s="237"/>
      <c r="E211" s="174"/>
      <c r="F211" s="175"/>
      <c r="G211" s="232"/>
      <c r="H211" s="232"/>
      <c r="I211" s="177"/>
      <c r="J211" s="177"/>
      <c r="K211" s="177"/>
      <c r="L211" s="178"/>
      <c r="M211" s="173"/>
      <c r="N211" s="232"/>
      <c r="O211" s="232"/>
      <c r="P211" s="232"/>
      <c r="Q211" s="180"/>
      <c r="R211" s="180"/>
      <c r="S211" s="177"/>
      <c r="T211" s="179"/>
      <c r="U211" s="12"/>
      <c r="V211" s="12"/>
      <c r="W211" s="12"/>
      <c r="X211" s="178"/>
      <c r="Y211" s="12"/>
      <c r="Z211" s="181"/>
    </row>
    <row r="212" spans="1:26" ht="27.75" customHeight="1">
      <c r="A212" s="172"/>
      <c r="B212" s="173"/>
      <c r="C212" s="237"/>
      <c r="D212" s="237"/>
      <c r="E212" s="174"/>
      <c r="F212" s="175"/>
      <c r="G212" s="232"/>
      <c r="H212" s="232"/>
      <c r="I212" s="177"/>
      <c r="J212" s="177"/>
      <c r="K212" s="177"/>
      <c r="L212" s="178"/>
      <c r="M212" s="173"/>
      <c r="N212" s="232"/>
      <c r="O212" s="232"/>
      <c r="P212" s="232"/>
      <c r="Q212" s="180"/>
      <c r="R212" s="180"/>
      <c r="S212" s="177"/>
      <c r="T212" s="179"/>
      <c r="U212" s="12"/>
      <c r="V212" s="12"/>
      <c r="W212" s="12"/>
      <c r="X212" s="183"/>
      <c r="Y212" s="12"/>
      <c r="Z212" s="177"/>
    </row>
    <row r="213" spans="1:26">
      <c r="A213" s="168"/>
      <c r="B213" s="169"/>
      <c r="C213" s="229"/>
      <c r="D213" s="229"/>
      <c r="E213" s="170"/>
      <c r="F213" s="169"/>
      <c r="G213" s="229"/>
      <c r="H213" s="229"/>
      <c r="I213" s="169"/>
      <c r="J213" s="169"/>
      <c r="K213" s="169"/>
      <c r="L213" s="169"/>
      <c r="M213" s="169"/>
      <c r="N213" s="230"/>
      <c r="O213" s="230"/>
      <c r="P213" s="230"/>
      <c r="Q213" s="180"/>
      <c r="R213" s="180"/>
      <c r="S213" s="171"/>
      <c r="T213" s="169"/>
      <c r="U213" s="12"/>
      <c r="V213" s="12"/>
      <c r="W213" s="12"/>
      <c r="X213" s="169"/>
      <c r="Y213" s="12"/>
      <c r="Z213" s="171"/>
    </row>
    <row r="214" spans="1:26" ht="14.25" customHeight="1">
      <c r="A214" s="172"/>
      <c r="B214" s="173"/>
      <c r="C214" s="237"/>
      <c r="D214" s="237"/>
      <c r="E214" s="174"/>
      <c r="F214" s="175"/>
      <c r="G214" s="232"/>
      <c r="H214" s="232"/>
      <c r="I214" s="177"/>
      <c r="J214" s="177"/>
      <c r="K214" s="177"/>
      <c r="L214" s="178"/>
      <c r="M214" s="173"/>
      <c r="N214" s="232"/>
      <c r="O214" s="232"/>
      <c r="P214" s="232"/>
      <c r="Q214" s="180"/>
      <c r="R214" s="180"/>
      <c r="S214" s="177"/>
      <c r="T214" s="179"/>
      <c r="U214" s="12"/>
      <c r="V214" s="12"/>
      <c r="W214" s="12"/>
      <c r="X214" s="178"/>
      <c r="Y214" s="12"/>
      <c r="Z214" s="181"/>
    </row>
    <row r="215" spans="1:26">
      <c r="A215" s="233"/>
      <c r="B215" s="233"/>
      <c r="C215" s="234"/>
      <c r="D215" s="234"/>
      <c r="E215" s="234"/>
      <c r="F215" s="234"/>
      <c r="G215" s="155"/>
      <c r="H215" s="155"/>
      <c r="I215" s="155"/>
      <c r="J215" s="155"/>
      <c r="K215" s="155"/>
      <c r="L215" s="155"/>
      <c r="M215" s="155"/>
      <c r="N215" s="155"/>
      <c r="O215" s="155"/>
      <c r="P215" s="155"/>
      <c r="Q215" s="155"/>
      <c r="R215" s="155"/>
      <c r="S215" s="155"/>
      <c r="T215" s="155"/>
      <c r="U215" s="12"/>
      <c r="V215" s="35"/>
      <c r="W215" s="12"/>
      <c r="X215" s="12"/>
      <c r="Y215" s="12"/>
      <c r="Z215" s="12"/>
    </row>
    <row r="216" spans="1:26">
      <c r="A216" s="168"/>
      <c r="B216" s="169"/>
      <c r="C216" s="229"/>
      <c r="D216" s="229"/>
      <c r="E216" s="170"/>
      <c r="F216" s="169"/>
      <c r="G216" s="229"/>
      <c r="H216" s="229"/>
      <c r="I216" s="169"/>
      <c r="J216" s="169"/>
      <c r="K216" s="169"/>
      <c r="L216" s="169"/>
      <c r="M216" s="169"/>
      <c r="N216" s="230"/>
      <c r="O216" s="230"/>
      <c r="P216" s="230"/>
      <c r="Q216" s="170"/>
      <c r="R216" s="170"/>
      <c r="S216" s="182"/>
      <c r="T216" s="169"/>
      <c r="U216" s="12"/>
      <c r="V216" s="12"/>
      <c r="W216" s="12"/>
      <c r="X216" s="169"/>
      <c r="Y216" s="12"/>
      <c r="Z216" s="171"/>
    </row>
    <row r="217" spans="1:26" ht="38.25" customHeight="1">
      <c r="A217" s="172"/>
      <c r="B217" s="173"/>
      <c r="C217" s="237"/>
      <c r="D217" s="237"/>
      <c r="E217" s="174"/>
      <c r="F217" s="175"/>
      <c r="G217" s="232"/>
      <c r="H217" s="232"/>
      <c r="I217" s="177"/>
      <c r="J217" s="177"/>
      <c r="K217" s="177"/>
      <c r="L217" s="178"/>
      <c r="M217" s="173"/>
      <c r="N217" s="232"/>
      <c r="O217" s="232"/>
      <c r="P217" s="232"/>
      <c r="Q217" s="177"/>
      <c r="R217" s="177"/>
      <c r="S217" s="177"/>
      <c r="T217" s="179"/>
      <c r="U217" s="12"/>
      <c r="V217" s="12"/>
      <c r="W217" s="12"/>
      <c r="X217" s="178"/>
      <c r="Y217" s="12"/>
      <c r="Z217" s="181"/>
    </row>
    <row r="218" spans="1:26" ht="30.75" hidden="1" customHeight="1">
      <c r="A218" s="172"/>
      <c r="B218" s="173"/>
      <c r="C218" s="237"/>
      <c r="D218" s="237"/>
      <c r="E218" s="174"/>
      <c r="F218" s="175"/>
      <c r="G218" s="232"/>
      <c r="H218" s="232"/>
      <c r="I218" s="177"/>
      <c r="J218" s="177"/>
      <c r="K218" s="176"/>
      <c r="L218" s="178"/>
      <c r="M218" s="173"/>
      <c r="N218" s="232"/>
      <c r="O218" s="232"/>
      <c r="P218" s="232"/>
      <c r="Q218" s="177"/>
      <c r="R218" s="177"/>
      <c r="S218" s="177"/>
      <c r="T218" s="179"/>
      <c r="U218" s="12"/>
      <c r="V218" s="12"/>
      <c r="W218" s="12"/>
      <c r="X218" s="178"/>
      <c r="Y218" s="12"/>
      <c r="Z218" s="177"/>
    </row>
    <row r="219" spans="1:26" ht="34.5" hidden="1" customHeight="1">
      <c r="A219" s="172"/>
      <c r="B219" s="173"/>
      <c r="C219" s="237"/>
      <c r="D219" s="237"/>
      <c r="E219" s="174"/>
      <c r="F219" s="175"/>
      <c r="G219" s="232"/>
      <c r="H219" s="232"/>
      <c r="I219" s="177"/>
      <c r="J219" s="177"/>
      <c r="K219" s="177"/>
      <c r="L219" s="178"/>
      <c r="M219" s="173"/>
      <c r="N219" s="232"/>
      <c r="O219" s="232"/>
      <c r="P219" s="232"/>
      <c r="Q219" s="180"/>
      <c r="R219" s="180"/>
      <c r="S219" s="177"/>
      <c r="T219" s="179"/>
      <c r="U219" s="12"/>
      <c r="V219" s="12"/>
      <c r="W219" s="12"/>
      <c r="X219" s="178"/>
      <c r="Y219" s="12"/>
      <c r="Z219" s="181"/>
    </row>
    <row r="220" spans="1:26" ht="46.5" hidden="1" customHeight="1">
      <c r="A220" s="172"/>
      <c r="B220" s="173"/>
      <c r="C220" s="238"/>
      <c r="D220" s="238"/>
      <c r="E220" s="174"/>
      <c r="F220" s="174"/>
      <c r="G220" s="232"/>
      <c r="H220" s="232"/>
      <c r="I220" s="176"/>
      <c r="J220" s="176"/>
      <c r="K220" s="176"/>
      <c r="L220" s="178"/>
      <c r="M220" s="173"/>
      <c r="N220" s="232"/>
      <c r="O220" s="232"/>
      <c r="P220" s="232"/>
      <c r="Q220" s="156"/>
      <c r="R220" s="156"/>
      <c r="S220" s="187"/>
      <c r="T220" s="179"/>
      <c r="U220" s="12"/>
      <c r="V220" s="12"/>
      <c r="W220" s="12"/>
      <c r="X220" s="178"/>
      <c r="Y220" s="12"/>
      <c r="Z220" s="177"/>
    </row>
    <row r="221" spans="1:26" ht="43.5" hidden="1" customHeight="1">
      <c r="A221" s="172"/>
      <c r="B221" s="173"/>
      <c r="C221" s="231"/>
      <c r="D221" s="231"/>
      <c r="E221" s="174"/>
      <c r="F221" s="175"/>
      <c r="G221" s="232"/>
      <c r="H221" s="232"/>
      <c r="I221" s="176"/>
      <c r="J221" s="176"/>
      <c r="K221" s="176"/>
      <c r="L221" s="178"/>
      <c r="M221" s="173"/>
      <c r="N221" s="232"/>
      <c r="O221" s="232"/>
      <c r="P221" s="232"/>
      <c r="Q221" s="187"/>
      <c r="R221" s="187"/>
      <c r="S221" s="187"/>
      <c r="T221" s="186"/>
      <c r="U221" s="12"/>
      <c r="V221" s="12"/>
      <c r="W221" s="12"/>
      <c r="X221" s="178"/>
      <c r="Y221" s="12"/>
      <c r="Z221" s="177"/>
    </row>
    <row r="222" spans="1:26" ht="33" hidden="1" customHeight="1">
      <c r="A222" s="172"/>
      <c r="B222" s="173"/>
      <c r="C222" s="237"/>
      <c r="D222" s="237"/>
      <c r="E222" s="174"/>
      <c r="F222" s="175"/>
      <c r="G222" s="232"/>
      <c r="H222" s="232"/>
      <c r="I222" s="176"/>
      <c r="J222" s="176"/>
      <c r="K222" s="176"/>
      <c r="L222" s="178"/>
      <c r="M222" s="173"/>
      <c r="N222" s="232"/>
      <c r="O222" s="232"/>
      <c r="P222" s="232"/>
      <c r="Q222" s="188"/>
      <c r="R222" s="188"/>
      <c r="S222" s="187"/>
      <c r="T222" s="179"/>
      <c r="U222" s="12"/>
      <c r="V222" s="12"/>
      <c r="W222" s="12"/>
      <c r="X222" s="178"/>
      <c r="Y222" s="12"/>
      <c r="Z222" s="177"/>
    </row>
    <row r="223" spans="1:26" ht="33.75" hidden="1" customHeight="1">
      <c r="A223" s="172"/>
      <c r="B223" s="173"/>
      <c r="C223" s="237"/>
      <c r="D223" s="237"/>
      <c r="E223" s="174"/>
      <c r="F223" s="175"/>
      <c r="G223" s="232"/>
      <c r="H223" s="232"/>
      <c r="I223" s="177"/>
      <c r="J223" s="177"/>
      <c r="K223" s="177"/>
      <c r="L223" s="178"/>
      <c r="M223" s="173"/>
      <c r="N223" s="232"/>
      <c r="O223" s="232"/>
      <c r="P223" s="232"/>
      <c r="Q223" s="156"/>
      <c r="R223" s="156"/>
      <c r="S223" s="187"/>
      <c r="T223" s="179"/>
      <c r="U223" s="12"/>
      <c r="V223" s="12"/>
      <c r="W223" s="12"/>
      <c r="X223" s="178"/>
      <c r="Y223" s="12"/>
      <c r="Z223" s="177"/>
    </row>
    <row r="224" spans="1:26" ht="35.25" hidden="1" customHeight="1">
      <c r="A224" s="172"/>
      <c r="B224" s="173"/>
      <c r="C224" s="237"/>
      <c r="D224" s="237"/>
      <c r="E224" s="174"/>
      <c r="F224" s="175"/>
      <c r="G224" s="232"/>
      <c r="H224" s="232"/>
      <c r="I224" s="177"/>
      <c r="J224" s="177"/>
      <c r="K224" s="177"/>
      <c r="L224" s="178"/>
      <c r="M224" s="173"/>
      <c r="N224" s="232"/>
      <c r="O224" s="232"/>
      <c r="P224" s="232"/>
      <c r="Q224" s="177"/>
      <c r="R224" s="177"/>
      <c r="S224" s="177"/>
      <c r="T224" s="179"/>
      <c r="U224" s="12"/>
      <c r="V224" s="12"/>
      <c r="W224" s="12"/>
      <c r="X224" s="178"/>
      <c r="Y224" s="12"/>
      <c r="Z224" s="177"/>
    </row>
    <row r="225" spans="1:26" ht="29.25" hidden="1" customHeight="1">
      <c r="A225" s="172"/>
      <c r="B225" s="173"/>
      <c r="C225" s="237"/>
      <c r="D225" s="237"/>
      <c r="E225" s="174"/>
      <c r="F225" s="175"/>
      <c r="G225" s="232"/>
      <c r="H225" s="232"/>
      <c r="I225" s="176"/>
      <c r="J225" s="176"/>
      <c r="K225" s="176"/>
      <c r="L225" s="178"/>
      <c r="M225" s="173"/>
      <c r="N225" s="232"/>
      <c r="O225" s="232"/>
      <c r="P225" s="232"/>
      <c r="Q225" s="177"/>
      <c r="R225" s="177"/>
      <c r="S225" s="177"/>
      <c r="T225" s="179"/>
      <c r="U225" s="12"/>
      <c r="V225" s="12"/>
      <c r="W225" s="12"/>
      <c r="X225" s="178"/>
      <c r="Y225" s="12"/>
      <c r="Z225" s="177"/>
    </row>
    <row r="226" spans="1:26">
      <c r="A226" s="168"/>
      <c r="B226" s="169"/>
      <c r="C226" s="229"/>
      <c r="D226" s="229"/>
      <c r="E226" s="170"/>
      <c r="F226" s="169"/>
      <c r="G226" s="229"/>
      <c r="H226" s="229"/>
      <c r="I226" s="169"/>
      <c r="J226" s="169"/>
      <c r="K226" s="169"/>
      <c r="L226" s="169"/>
      <c r="M226" s="169"/>
      <c r="N226" s="230"/>
      <c r="O226" s="230"/>
      <c r="P226" s="230"/>
      <c r="Q226" s="177"/>
      <c r="R226" s="177"/>
      <c r="S226" s="182"/>
      <c r="T226" s="169"/>
      <c r="U226" s="12"/>
      <c r="V226" s="12"/>
      <c r="W226" s="12"/>
      <c r="X226" s="169"/>
      <c r="Y226" s="12"/>
      <c r="Z226" s="171"/>
    </row>
    <row r="227" spans="1:26" ht="27" customHeight="1">
      <c r="A227" s="172"/>
      <c r="B227" s="173"/>
      <c r="C227" s="237"/>
      <c r="D227" s="237"/>
      <c r="E227" s="174"/>
      <c r="F227" s="175"/>
      <c r="G227" s="239"/>
      <c r="H227" s="239"/>
      <c r="I227" s="176"/>
      <c r="J227" s="176"/>
      <c r="K227" s="176"/>
      <c r="L227" s="178"/>
      <c r="M227" s="173"/>
      <c r="N227" s="232"/>
      <c r="O227" s="232"/>
      <c r="P227" s="232"/>
      <c r="Q227" s="177"/>
      <c r="R227" s="177"/>
      <c r="S227" s="177"/>
      <c r="T227" s="179"/>
      <c r="U227" s="12"/>
      <c r="V227" s="12"/>
      <c r="W227" s="12"/>
      <c r="X227" s="178"/>
      <c r="Y227" s="12"/>
      <c r="Z227" s="177"/>
    </row>
    <row r="228" spans="1:26" ht="27.75" customHeight="1">
      <c r="A228" s="172"/>
      <c r="B228" s="173"/>
      <c r="C228" s="237"/>
      <c r="D228" s="237"/>
      <c r="E228" s="174"/>
      <c r="F228" s="175"/>
      <c r="G228" s="239"/>
      <c r="H228" s="239"/>
      <c r="I228" s="176"/>
      <c r="J228" s="176"/>
      <c r="K228" s="176"/>
      <c r="L228" s="178"/>
      <c r="M228" s="173"/>
      <c r="N228" s="232"/>
      <c r="O228" s="232"/>
      <c r="P228" s="232"/>
      <c r="Q228" s="177"/>
      <c r="R228" s="177"/>
      <c r="S228" s="177"/>
      <c r="T228" s="179"/>
      <c r="U228" s="12"/>
      <c r="V228" s="12"/>
      <c r="W228" s="12"/>
      <c r="X228" s="178"/>
      <c r="Y228" s="12"/>
      <c r="Z228" s="181"/>
    </row>
    <row r="229" spans="1:26" ht="15.75" customHeight="1">
      <c r="A229" s="172"/>
      <c r="B229" s="173"/>
      <c r="C229" s="231"/>
      <c r="D229" s="231"/>
      <c r="E229" s="174"/>
      <c r="F229" s="175"/>
      <c r="G229" s="239"/>
      <c r="H229" s="239"/>
      <c r="I229" s="176"/>
      <c r="J229" s="176"/>
      <c r="K229" s="176"/>
      <c r="L229" s="178"/>
      <c r="M229" s="173"/>
      <c r="N229" s="232"/>
      <c r="O229" s="232"/>
      <c r="P229" s="232"/>
      <c r="Q229" s="177"/>
      <c r="R229" s="177"/>
      <c r="S229" s="177"/>
      <c r="T229" s="179"/>
      <c r="U229" s="12"/>
      <c r="V229" s="12"/>
      <c r="W229" s="12"/>
      <c r="X229" s="178"/>
      <c r="Y229" s="12"/>
      <c r="Z229" s="177"/>
    </row>
    <row r="230" spans="1:26" ht="27" customHeight="1">
      <c r="A230" s="172"/>
      <c r="B230" s="173"/>
      <c r="C230" s="237"/>
      <c r="D230" s="237"/>
      <c r="E230" s="174"/>
      <c r="F230" s="175"/>
      <c r="G230" s="239"/>
      <c r="H230" s="239"/>
      <c r="I230" s="176"/>
      <c r="J230" s="176"/>
      <c r="K230" s="176"/>
      <c r="L230" s="178"/>
      <c r="M230" s="173"/>
      <c r="N230" s="232"/>
      <c r="O230" s="232"/>
      <c r="P230" s="232"/>
      <c r="Q230" s="177"/>
      <c r="R230" s="177"/>
      <c r="S230" s="177"/>
      <c r="T230" s="179"/>
      <c r="U230" s="12"/>
      <c r="V230" s="12"/>
      <c r="W230" s="12"/>
      <c r="X230" s="178"/>
      <c r="Y230" s="12"/>
      <c r="Z230" s="177"/>
    </row>
    <row r="231" spans="1:26" ht="28.5" customHeight="1">
      <c r="A231" s="172"/>
      <c r="B231" s="173"/>
      <c r="C231" s="237"/>
      <c r="D231" s="237"/>
      <c r="E231" s="174"/>
      <c r="F231" s="175"/>
      <c r="G231" s="239"/>
      <c r="H231" s="239"/>
      <c r="I231" s="176"/>
      <c r="J231" s="176"/>
      <c r="K231" s="176"/>
      <c r="L231" s="178"/>
      <c r="M231" s="173"/>
      <c r="N231" s="232"/>
      <c r="O231" s="232"/>
      <c r="P231" s="232"/>
      <c r="Q231" s="177"/>
      <c r="R231" s="177"/>
      <c r="S231" s="177"/>
      <c r="T231" s="179"/>
      <c r="U231" s="12"/>
      <c r="V231" s="12"/>
      <c r="W231" s="12"/>
      <c r="X231" s="178"/>
      <c r="Y231" s="12"/>
      <c r="Z231" s="177"/>
    </row>
    <row r="232" spans="1:26">
      <c r="A232" s="168"/>
      <c r="B232" s="169"/>
      <c r="C232" s="229"/>
      <c r="D232" s="229"/>
      <c r="E232" s="170"/>
      <c r="F232" s="169"/>
      <c r="G232" s="229"/>
      <c r="H232" s="229"/>
      <c r="I232" s="169"/>
      <c r="J232" s="169"/>
      <c r="K232" s="169"/>
      <c r="L232" s="169"/>
      <c r="M232" s="169"/>
      <c r="N232" s="230"/>
      <c r="O232" s="230"/>
      <c r="P232" s="230"/>
      <c r="Q232" s="177"/>
      <c r="R232" s="177"/>
      <c r="S232" s="182"/>
      <c r="T232" s="169"/>
      <c r="U232" s="12"/>
      <c r="V232" s="12"/>
      <c r="W232" s="12"/>
      <c r="X232" s="169"/>
      <c r="Y232" s="12"/>
      <c r="Z232" s="182"/>
    </row>
    <row r="233" spans="1:26" ht="13.5" customHeight="1">
      <c r="A233" s="172"/>
      <c r="B233" s="173"/>
      <c r="C233" s="231"/>
      <c r="D233" s="231"/>
      <c r="E233" s="174"/>
      <c r="F233" s="175"/>
      <c r="G233" s="239"/>
      <c r="H233" s="239"/>
      <c r="I233" s="176"/>
      <c r="J233" s="176"/>
      <c r="K233" s="176"/>
      <c r="L233" s="178"/>
      <c r="M233" s="173"/>
      <c r="N233" s="232"/>
      <c r="O233" s="232"/>
      <c r="P233" s="232"/>
      <c r="Q233" s="156"/>
      <c r="R233" s="156"/>
      <c r="S233" s="177"/>
      <c r="T233" s="179"/>
      <c r="U233" s="12"/>
      <c r="V233" s="12"/>
      <c r="W233" s="12"/>
      <c r="X233" s="178"/>
      <c r="Y233" s="12"/>
      <c r="Z233" s="177"/>
    </row>
    <row r="234" spans="1:26">
      <c r="A234" s="233"/>
      <c r="B234" s="233"/>
      <c r="C234" s="234"/>
      <c r="D234" s="234"/>
      <c r="E234" s="234"/>
      <c r="F234" s="234"/>
      <c r="G234" s="155"/>
      <c r="H234" s="155"/>
      <c r="I234" s="155"/>
      <c r="J234" s="155"/>
      <c r="K234" s="155"/>
      <c r="L234" s="155"/>
      <c r="M234" s="155"/>
      <c r="N234" s="155"/>
      <c r="O234" s="155"/>
      <c r="P234" s="155"/>
      <c r="Q234" s="187"/>
      <c r="R234" s="187"/>
      <c r="S234" s="155"/>
      <c r="T234" s="155"/>
      <c r="U234" s="12"/>
      <c r="V234" s="35"/>
      <c r="W234" s="12"/>
      <c r="X234" s="12"/>
      <c r="Y234" s="12"/>
      <c r="Z234" s="12"/>
    </row>
    <row r="235" spans="1:26">
      <c r="A235" s="168"/>
      <c r="B235" s="169"/>
      <c r="C235" s="229"/>
      <c r="D235" s="229"/>
      <c r="E235" s="170"/>
      <c r="F235" s="169"/>
      <c r="G235" s="229"/>
      <c r="H235" s="229"/>
      <c r="I235" s="169"/>
      <c r="J235" s="169"/>
      <c r="K235" s="169"/>
      <c r="L235" s="169"/>
      <c r="M235" s="169"/>
      <c r="N235" s="230"/>
      <c r="O235" s="230"/>
      <c r="P235" s="230"/>
      <c r="Q235" s="189"/>
      <c r="R235" s="189"/>
      <c r="S235" s="182"/>
      <c r="T235" s="169"/>
      <c r="U235" s="12"/>
      <c r="V235" s="12"/>
      <c r="W235" s="12"/>
      <c r="X235" s="169"/>
      <c r="Y235" s="12"/>
      <c r="Z235" s="171"/>
    </row>
    <row r="236" spans="1:26" ht="16.5" customHeight="1">
      <c r="A236" s="172"/>
      <c r="B236" s="173"/>
      <c r="C236" s="231"/>
      <c r="D236" s="231"/>
      <c r="E236" s="174"/>
      <c r="F236" s="175"/>
      <c r="G236" s="232"/>
      <c r="H236" s="232"/>
      <c r="I236" s="176"/>
      <c r="J236" s="177"/>
      <c r="K236" s="176"/>
      <c r="L236" s="178"/>
      <c r="M236" s="173"/>
      <c r="N236" s="232"/>
      <c r="O236" s="232"/>
      <c r="P236" s="232"/>
      <c r="Q236" s="187"/>
      <c r="R236" s="187"/>
      <c r="S236" s="177"/>
      <c r="T236" s="179"/>
      <c r="U236" s="12"/>
      <c r="V236" s="12"/>
      <c r="W236" s="12"/>
      <c r="X236" s="178"/>
      <c r="Y236" s="12"/>
      <c r="Z236" s="181"/>
    </row>
    <row r="237" spans="1:26" ht="15" customHeight="1">
      <c r="A237" s="172"/>
      <c r="B237" s="173"/>
      <c r="C237" s="231"/>
      <c r="D237" s="231"/>
      <c r="E237" s="174"/>
      <c r="F237" s="175"/>
      <c r="G237" s="232"/>
      <c r="H237" s="232"/>
      <c r="I237" s="176"/>
      <c r="J237" s="177"/>
      <c r="K237" s="176"/>
      <c r="L237" s="178"/>
      <c r="M237" s="173"/>
      <c r="N237" s="232"/>
      <c r="O237" s="232"/>
      <c r="P237" s="232"/>
      <c r="Q237" s="187"/>
      <c r="R237" s="187"/>
      <c r="S237" s="177"/>
      <c r="T237" s="179"/>
      <c r="U237" s="12"/>
      <c r="V237" s="12"/>
      <c r="W237" s="12"/>
      <c r="X237" s="178"/>
      <c r="Y237" s="12"/>
      <c r="Z237" s="177"/>
    </row>
    <row r="238" spans="1:26" ht="22.5" customHeight="1">
      <c r="A238" s="172"/>
      <c r="B238" s="173"/>
      <c r="C238" s="237"/>
      <c r="D238" s="237"/>
      <c r="E238" s="174"/>
      <c r="F238" s="175"/>
      <c r="G238" s="232"/>
      <c r="H238" s="232"/>
      <c r="I238" s="176"/>
      <c r="J238" s="177"/>
      <c r="K238" s="176"/>
      <c r="L238" s="178"/>
      <c r="M238" s="173"/>
      <c r="N238" s="232"/>
      <c r="O238" s="232"/>
      <c r="P238" s="232"/>
      <c r="Q238" s="187"/>
      <c r="R238" s="187"/>
      <c r="S238" s="177"/>
      <c r="T238" s="179"/>
      <c r="U238" s="12"/>
      <c r="V238" s="12"/>
      <c r="W238" s="12"/>
      <c r="X238" s="178"/>
      <c r="Y238" s="12"/>
      <c r="Z238" s="177"/>
    </row>
    <row r="239" spans="1:26" ht="23.25" customHeight="1">
      <c r="A239" s="172"/>
      <c r="B239" s="173"/>
      <c r="C239" s="231"/>
      <c r="D239" s="231"/>
      <c r="E239" s="174"/>
      <c r="F239" s="175"/>
      <c r="G239" s="232"/>
      <c r="H239" s="232"/>
      <c r="I239" s="176"/>
      <c r="J239" s="177"/>
      <c r="K239" s="176"/>
      <c r="L239" s="178"/>
      <c r="M239" s="173"/>
      <c r="N239" s="232"/>
      <c r="O239" s="232"/>
      <c r="P239" s="232"/>
      <c r="Q239" s="177"/>
      <c r="R239" s="177"/>
      <c r="S239" s="177"/>
      <c r="T239" s="179"/>
      <c r="U239" s="12"/>
      <c r="V239" s="12"/>
      <c r="W239" s="12"/>
      <c r="X239" s="178"/>
      <c r="Y239" s="12"/>
      <c r="Z239" s="177"/>
    </row>
    <row r="240" spans="1:26" ht="27.75" customHeight="1">
      <c r="A240" s="172"/>
      <c r="B240" s="173"/>
      <c r="C240" s="231"/>
      <c r="D240" s="231"/>
      <c r="E240" s="174"/>
      <c r="F240" s="175"/>
      <c r="G240" s="232"/>
      <c r="H240" s="232"/>
      <c r="I240" s="176"/>
      <c r="J240" s="177"/>
      <c r="K240" s="176"/>
      <c r="L240" s="178"/>
      <c r="M240" s="173"/>
      <c r="N240" s="232"/>
      <c r="O240" s="232"/>
      <c r="P240" s="232"/>
      <c r="Q240" s="187"/>
      <c r="R240" s="187"/>
      <c r="S240" s="177"/>
      <c r="T240" s="179"/>
      <c r="U240" s="12"/>
      <c r="V240" s="12"/>
      <c r="W240" s="12"/>
      <c r="X240" s="178"/>
      <c r="Y240" s="12"/>
      <c r="Z240" s="177"/>
    </row>
    <row r="241" spans="1:26" ht="28.5" customHeight="1">
      <c r="A241" s="172"/>
      <c r="B241" s="173"/>
      <c r="C241" s="237"/>
      <c r="D241" s="237"/>
      <c r="E241" s="174"/>
      <c r="F241" s="175"/>
      <c r="G241" s="232"/>
      <c r="H241" s="232"/>
      <c r="I241" s="177"/>
      <c r="J241" s="177"/>
      <c r="K241" s="177"/>
      <c r="L241" s="178"/>
      <c r="M241" s="173"/>
      <c r="N241" s="232"/>
      <c r="O241" s="232"/>
      <c r="P241" s="232"/>
      <c r="Q241" s="187"/>
      <c r="R241" s="187"/>
      <c r="S241" s="177"/>
      <c r="T241" s="179"/>
      <c r="U241" s="12"/>
      <c r="V241" s="12"/>
      <c r="W241" s="12"/>
      <c r="X241" s="183"/>
      <c r="Y241" s="12"/>
      <c r="Z241" s="181"/>
    </row>
    <row r="242" spans="1:26" ht="14.25" customHeight="1">
      <c r="A242" s="172"/>
      <c r="B242" s="173"/>
      <c r="C242" s="231"/>
      <c r="D242" s="231"/>
      <c r="E242" s="174"/>
      <c r="F242" s="175"/>
      <c r="G242" s="232"/>
      <c r="H242" s="232"/>
      <c r="I242" s="177"/>
      <c r="J242" s="177"/>
      <c r="K242" s="177"/>
      <c r="L242" s="178"/>
      <c r="M242" s="173"/>
      <c r="N242" s="232"/>
      <c r="O242" s="232"/>
      <c r="P242" s="232"/>
      <c r="Q242" s="177"/>
      <c r="R242" s="177"/>
      <c r="S242" s="177"/>
      <c r="T242" s="179"/>
      <c r="U242" s="12"/>
      <c r="V242" s="12"/>
      <c r="W242" s="12"/>
      <c r="X242" s="183"/>
      <c r="Y242" s="12"/>
      <c r="Z242" s="177"/>
    </row>
    <row r="243" spans="1:26" ht="42.75" customHeight="1">
      <c r="A243" s="172"/>
      <c r="B243" s="173"/>
      <c r="C243" s="231"/>
      <c r="D243" s="231"/>
      <c r="E243" s="174"/>
      <c r="F243" s="175"/>
      <c r="G243" s="232"/>
      <c r="H243" s="232"/>
      <c r="I243" s="177"/>
      <c r="J243" s="177"/>
      <c r="K243" s="177"/>
      <c r="L243" s="178"/>
      <c r="M243" s="173"/>
      <c r="N243" s="232"/>
      <c r="O243" s="232"/>
      <c r="P243" s="232"/>
      <c r="Q243" s="177"/>
      <c r="R243" s="177"/>
      <c r="S243" s="177"/>
      <c r="T243" s="179"/>
      <c r="U243" s="12"/>
      <c r="V243" s="12"/>
      <c r="W243" s="12"/>
      <c r="X243" s="178"/>
      <c r="Y243" s="12"/>
      <c r="Z243" s="177"/>
    </row>
    <row r="244" spans="1:26" ht="28.5" customHeight="1">
      <c r="A244" s="172"/>
      <c r="B244" s="173"/>
      <c r="C244" s="237"/>
      <c r="D244" s="237"/>
      <c r="E244" s="174"/>
      <c r="F244" s="175"/>
      <c r="G244" s="232"/>
      <c r="H244" s="232"/>
      <c r="I244" s="177"/>
      <c r="J244" s="177"/>
      <c r="K244" s="177"/>
      <c r="L244" s="178"/>
      <c r="M244" s="173"/>
      <c r="N244" s="232"/>
      <c r="O244" s="232"/>
      <c r="P244" s="232"/>
      <c r="Q244" s="177"/>
      <c r="R244" s="177"/>
      <c r="S244" s="177"/>
      <c r="T244" s="179"/>
      <c r="U244" s="12"/>
      <c r="V244" s="45"/>
      <c r="W244" s="12"/>
      <c r="X244" s="183"/>
      <c r="Y244" s="12"/>
      <c r="Z244" s="177"/>
    </row>
    <row r="245" spans="1:26" ht="26.25" customHeight="1">
      <c r="A245" s="172"/>
      <c r="B245" s="173"/>
      <c r="C245" s="237"/>
      <c r="D245" s="237"/>
      <c r="E245" s="174"/>
      <c r="F245" s="175"/>
      <c r="G245" s="232"/>
      <c r="H245" s="232"/>
      <c r="I245" s="177"/>
      <c r="J245" s="177"/>
      <c r="K245" s="177"/>
      <c r="L245" s="178"/>
      <c r="M245" s="173"/>
      <c r="N245" s="232"/>
      <c r="O245" s="232"/>
      <c r="P245" s="232"/>
      <c r="Q245" s="177"/>
      <c r="R245" s="177"/>
      <c r="S245" s="177"/>
      <c r="T245" s="179"/>
      <c r="U245" s="12"/>
      <c r="V245" s="12"/>
      <c r="W245" s="12"/>
      <c r="X245" s="183"/>
      <c r="Y245" s="12"/>
      <c r="Z245" s="177"/>
    </row>
    <row r="246" spans="1:26" ht="32.25" customHeight="1">
      <c r="A246" s="172"/>
      <c r="B246" s="173"/>
      <c r="C246" s="237"/>
      <c r="D246" s="237"/>
      <c r="E246" s="174"/>
      <c r="F246" s="175"/>
      <c r="G246" s="232"/>
      <c r="H246" s="232"/>
      <c r="I246" s="177"/>
      <c r="J246" s="177"/>
      <c r="K246" s="177"/>
      <c r="L246" s="178"/>
      <c r="M246" s="173"/>
      <c r="N246" s="232"/>
      <c r="O246" s="232"/>
      <c r="P246" s="232"/>
      <c r="Q246" s="177"/>
      <c r="R246" s="177"/>
      <c r="S246" s="177"/>
      <c r="T246" s="179"/>
      <c r="U246" s="12"/>
      <c r="V246" s="12"/>
      <c r="W246" s="12"/>
      <c r="X246" s="183"/>
      <c r="Y246" s="12"/>
      <c r="Z246" s="177"/>
    </row>
    <row r="247" spans="1:26" ht="31.5" customHeight="1">
      <c r="A247" s="172"/>
      <c r="B247" s="173"/>
      <c r="C247" s="237"/>
      <c r="D247" s="237"/>
      <c r="E247" s="174"/>
      <c r="F247" s="175"/>
      <c r="G247" s="232"/>
      <c r="H247" s="232"/>
      <c r="I247" s="177"/>
      <c r="J247" s="177"/>
      <c r="K247" s="177"/>
      <c r="L247" s="178"/>
      <c r="M247" s="173"/>
      <c r="N247" s="232"/>
      <c r="O247" s="232"/>
      <c r="P247" s="232"/>
      <c r="Q247" s="177"/>
      <c r="R247" s="177"/>
      <c r="S247" s="177"/>
      <c r="T247" s="179"/>
      <c r="U247" s="12"/>
      <c r="V247" s="12"/>
      <c r="W247" s="12"/>
      <c r="X247" s="183"/>
      <c r="Y247" s="12"/>
      <c r="Z247" s="177"/>
    </row>
    <row r="248" spans="1:26" ht="27.75" customHeight="1">
      <c r="A248" s="172"/>
      <c r="B248" s="173"/>
      <c r="C248" s="237"/>
      <c r="D248" s="237"/>
      <c r="E248" s="174"/>
      <c r="F248" s="175"/>
      <c r="G248" s="232"/>
      <c r="H248" s="232"/>
      <c r="I248" s="177"/>
      <c r="J248" s="177"/>
      <c r="K248" s="177"/>
      <c r="L248" s="178"/>
      <c r="M248" s="173"/>
      <c r="N248" s="232"/>
      <c r="O248" s="232"/>
      <c r="P248" s="232"/>
      <c r="Q248" s="177"/>
      <c r="R248" s="177"/>
      <c r="S248" s="177"/>
      <c r="T248" s="179"/>
      <c r="U248" s="12"/>
      <c r="V248" s="12"/>
      <c r="W248" s="12"/>
      <c r="X248" s="183"/>
      <c r="Y248" s="12"/>
      <c r="Z248" s="177"/>
    </row>
    <row r="249" spans="1:26" ht="29.25" customHeight="1">
      <c r="A249" s="172"/>
      <c r="B249" s="173"/>
      <c r="C249" s="237"/>
      <c r="D249" s="237"/>
      <c r="E249" s="174"/>
      <c r="F249" s="175"/>
      <c r="G249" s="232"/>
      <c r="H249" s="232"/>
      <c r="I249" s="176"/>
      <c r="J249" s="176"/>
      <c r="K249" s="176"/>
      <c r="L249" s="178"/>
      <c r="M249" s="173"/>
      <c r="N249" s="232"/>
      <c r="O249" s="232"/>
      <c r="P249" s="232"/>
      <c r="Q249" s="177"/>
      <c r="R249" s="177"/>
      <c r="S249" s="177"/>
      <c r="T249" s="179"/>
      <c r="U249" s="12"/>
      <c r="V249" s="12"/>
      <c r="W249" s="12"/>
      <c r="X249" s="178"/>
      <c r="Y249" s="12"/>
      <c r="Z249" s="177"/>
    </row>
    <row r="250" spans="1:26" ht="29.25" customHeight="1">
      <c r="A250" s="172"/>
      <c r="B250" s="173"/>
      <c r="C250" s="237"/>
      <c r="D250" s="237"/>
      <c r="E250" s="174"/>
      <c r="F250" s="175"/>
      <c r="G250" s="232"/>
      <c r="H250" s="232"/>
      <c r="I250" s="176"/>
      <c r="J250" s="176"/>
      <c r="K250" s="176"/>
      <c r="L250" s="178"/>
      <c r="M250" s="173"/>
      <c r="N250" s="232"/>
      <c r="O250" s="232"/>
      <c r="P250" s="232"/>
      <c r="Q250" s="177"/>
      <c r="R250" s="177"/>
      <c r="S250" s="177"/>
      <c r="T250" s="179"/>
      <c r="U250" s="12"/>
      <c r="V250" s="12"/>
      <c r="W250" s="12"/>
      <c r="X250" s="178"/>
      <c r="Y250" s="12"/>
      <c r="Z250" s="177"/>
    </row>
    <row r="251" spans="1:26" ht="30" customHeight="1">
      <c r="A251" s="172"/>
      <c r="B251" s="173"/>
      <c r="C251" s="237"/>
      <c r="D251" s="237"/>
      <c r="E251" s="174"/>
      <c r="F251" s="175"/>
      <c r="G251" s="232"/>
      <c r="H251" s="232"/>
      <c r="I251" s="177"/>
      <c r="J251" s="177"/>
      <c r="K251" s="177"/>
      <c r="L251" s="178"/>
      <c r="M251" s="173"/>
      <c r="N251" s="232"/>
      <c r="O251" s="232"/>
      <c r="P251" s="232"/>
      <c r="Q251" s="177"/>
      <c r="R251" s="177"/>
      <c r="S251" s="177"/>
      <c r="T251" s="179"/>
      <c r="U251" s="12"/>
      <c r="V251" s="12"/>
      <c r="W251" s="12"/>
      <c r="X251" s="178"/>
      <c r="Y251" s="12"/>
      <c r="Z251" s="177"/>
    </row>
    <row r="252" spans="1:26" ht="30" customHeight="1">
      <c r="A252" s="172"/>
      <c r="B252" s="173"/>
      <c r="C252" s="237"/>
      <c r="D252" s="237"/>
      <c r="E252" s="174"/>
      <c r="F252" s="175"/>
      <c r="G252" s="232"/>
      <c r="H252" s="232"/>
      <c r="I252" s="177"/>
      <c r="J252" s="177"/>
      <c r="K252" s="177"/>
      <c r="L252" s="178"/>
      <c r="M252" s="173"/>
      <c r="N252" s="232"/>
      <c r="O252" s="232"/>
      <c r="P252" s="232"/>
      <c r="Q252" s="177"/>
      <c r="R252" s="177"/>
      <c r="S252" s="177"/>
      <c r="T252" s="179"/>
      <c r="U252" s="12"/>
      <c r="V252" s="12"/>
      <c r="W252" s="12"/>
      <c r="X252" s="178"/>
      <c r="Y252" s="12"/>
      <c r="Z252" s="177"/>
    </row>
    <row r="253" spans="1:26" ht="30" customHeight="1">
      <c r="A253" s="172"/>
      <c r="B253" s="173"/>
      <c r="C253" s="237"/>
      <c r="D253" s="237"/>
      <c r="E253" s="174"/>
      <c r="F253" s="175"/>
      <c r="G253" s="232"/>
      <c r="H253" s="232"/>
      <c r="I253" s="176"/>
      <c r="J253" s="176"/>
      <c r="K253" s="176"/>
      <c r="L253" s="178"/>
      <c r="M253" s="173"/>
      <c r="N253" s="232"/>
      <c r="O253" s="232"/>
      <c r="P253" s="232"/>
      <c r="Q253" s="177"/>
      <c r="R253" s="177"/>
      <c r="S253" s="177"/>
      <c r="T253" s="179"/>
      <c r="U253" s="12"/>
      <c r="V253" s="12"/>
      <c r="W253" s="12"/>
      <c r="X253" s="178"/>
      <c r="Y253" s="12"/>
      <c r="Z253" s="177"/>
    </row>
    <row r="254" spans="1:26" ht="18" customHeight="1">
      <c r="A254" s="172"/>
      <c r="B254" s="173"/>
      <c r="C254" s="231"/>
      <c r="D254" s="231"/>
      <c r="E254" s="174"/>
      <c r="F254" s="175"/>
      <c r="G254" s="232"/>
      <c r="H254" s="232"/>
      <c r="I254" s="176"/>
      <c r="J254" s="176"/>
      <c r="K254" s="176"/>
      <c r="L254" s="178"/>
      <c r="M254" s="173"/>
      <c r="N254" s="232"/>
      <c r="O254" s="232"/>
      <c r="P254" s="232"/>
      <c r="Q254" s="177"/>
      <c r="R254" s="177"/>
      <c r="S254" s="177"/>
      <c r="T254" s="179"/>
      <c r="U254" s="12"/>
      <c r="V254" s="12"/>
      <c r="W254" s="12"/>
      <c r="X254" s="178"/>
      <c r="Y254" s="12"/>
      <c r="Z254" s="177"/>
    </row>
    <row r="255" spans="1:26" ht="27.75" customHeight="1">
      <c r="A255" s="172"/>
      <c r="B255" s="173"/>
      <c r="C255" s="237"/>
      <c r="D255" s="237"/>
      <c r="E255" s="174"/>
      <c r="F255" s="175"/>
      <c r="G255" s="232"/>
      <c r="H255" s="232"/>
      <c r="I255" s="177"/>
      <c r="J255" s="177"/>
      <c r="K255" s="177"/>
      <c r="L255" s="178"/>
      <c r="M255" s="173"/>
      <c r="N255" s="232"/>
      <c r="O255" s="232"/>
      <c r="P255" s="232"/>
      <c r="Q255" s="177"/>
      <c r="R255" s="177"/>
      <c r="S255" s="177"/>
      <c r="T255" s="179"/>
      <c r="U255" s="12"/>
      <c r="V255" s="12"/>
      <c r="W255" s="12"/>
      <c r="X255" s="178"/>
      <c r="Y255" s="12"/>
      <c r="Z255" s="181"/>
    </row>
    <row r="256" spans="1:26" ht="30.75" customHeight="1">
      <c r="A256" s="172"/>
      <c r="B256" s="173"/>
      <c r="C256" s="237"/>
      <c r="D256" s="237"/>
      <c r="E256" s="174"/>
      <c r="F256" s="175"/>
      <c r="G256" s="232"/>
      <c r="H256" s="232"/>
      <c r="I256" s="176"/>
      <c r="J256" s="176"/>
      <c r="K256" s="176"/>
      <c r="L256" s="178"/>
      <c r="M256" s="173"/>
      <c r="N256" s="232"/>
      <c r="O256" s="232"/>
      <c r="P256" s="232"/>
      <c r="Q256" s="177"/>
      <c r="R256" s="177"/>
      <c r="S256" s="177"/>
      <c r="T256" s="179"/>
      <c r="U256" s="12"/>
      <c r="V256" s="12"/>
      <c r="W256" s="12"/>
      <c r="X256" s="178"/>
      <c r="Y256" s="12"/>
      <c r="Z256" s="177"/>
    </row>
    <row r="257" spans="1:26" ht="30" customHeight="1">
      <c r="A257" s="172"/>
      <c r="B257" s="173"/>
      <c r="C257" s="237"/>
      <c r="D257" s="237"/>
      <c r="E257" s="174"/>
      <c r="F257" s="175"/>
      <c r="G257" s="232"/>
      <c r="H257" s="232"/>
      <c r="I257" s="176"/>
      <c r="J257" s="176"/>
      <c r="K257" s="176"/>
      <c r="L257" s="178"/>
      <c r="M257" s="173"/>
      <c r="N257" s="232"/>
      <c r="O257" s="232"/>
      <c r="P257" s="232"/>
      <c r="Q257" s="177"/>
      <c r="R257" s="177"/>
      <c r="S257" s="177"/>
      <c r="T257" s="179"/>
      <c r="U257" s="12"/>
      <c r="V257" s="12"/>
      <c r="W257" s="12"/>
      <c r="X257" s="178"/>
      <c r="Y257" s="12"/>
      <c r="Z257" s="177"/>
    </row>
    <row r="258" spans="1:26" ht="29.25" customHeight="1">
      <c r="A258" s="172"/>
      <c r="B258" s="173"/>
      <c r="C258" s="237"/>
      <c r="D258" s="237"/>
      <c r="E258" s="174"/>
      <c r="F258" s="175"/>
      <c r="G258" s="232"/>
      <c r="H258" s="232"/>
      <c r="I258" s="176"/>
      <c r="J258" s="176"/>
      <c r="K258" s="176"/>
      <c r="L258" s="178"/>
      <c r="M258" s="173"/>
      <c r="N258" s="232"/>
      <c r="O258" s="232"/>
      <c r="P258" s="232"/>
      <c r="Q258" s="177"/>
      <c r="R258" s="177"/>
      <c r="S258" s="177"/>
      <c r="T258" s="179"/>
      <c r="U258" s="12"/>
      <c r="V258" s="12"/>
      <c r="W258" s="12"/>
      <c r="X258" s="178"/>
      <c r="Y258" s="12"/>
      <c r="Z258" s="177"/>
    </row>
    <row r="259" spans="1:26" ht="31.5" customHeight="1">
      <c r="A259" s="172"/>
      <c r="B259" s="173"/>
      <c r="C259" s="237"/>
      <c r="D259" s="237"/>
      <c r="E259" s="174"/>
      <c r="F259" s="175"/>
      <c r="G259" s="232"/>
      <c r="H259" s="232"/>
      <c r="I259" s="176"/>
      <c r="J259" s="176"/>
      <c r="K259" s="176"/>
      <c r="L259" s="178"/>
      <c r="M259" s="173"/>
      <c r="N259" s="232"/>
      <c r="O259" s="232"/>
      <c r="P259" s="232"/>
      <c r="Q259" s="177"/>
      <c r="R259" s="177"/>
      <c r="S259" s="177"/>
      <c r="T259" s="179"/>
      <c r="U259" s="12"/>
      <c r="V259" s="12"/>
      <c r="W259" s="12"/>
      <c r="X259" s="178"/>
      <c r="Y259" s="12"/>
      <c r="Z259" s="177"/>
    </row>
    <row r="260" spans="1:26" ht="32.25" customHeight="1">
      <c r="A260" s="172"/>
      <c r="B260" s="173"/>
      <c r="C260" s="238"/>
      <c r="D260" s="238"/>
      <c r="E260" s="174"/>
      <c r="F260" s="174"/>
      <c r="G260" s="232"/>
      <c r="H260" s="232"/>
      <c r="I260" s="176"/>
      <c r="J260" s="176"/>
      <c r="K260" s="176"/>
      <c r="L260" s="178"/>
      <c r="M260" s="173"/>
      <c r="N260" s="232"/>
      <c r="O260" s="232"/>
      <c r="P260" s="232"/>
      <c r="Q260" s="177"/>
      <c r="R260" s="177"/>
      <c r="S260" s="177"/>
      <c r="T260" s="179"/>
      <c r="U260" s="12"/>
      <c r="V260" s="12"/>
      <c r="W260" s="12"/>
      <c r="X260" s="178"/>
      <c r="Y260" s="12"/>
      <c r="Z260" s="177"/>
    </row>
    <row r="261" spans="1:26" ht="18.75" customHeight="1">
      <c r="A261" s="172"/>
      <c r="B261" s="173"/>
      <c r="C261" s="237"/>
      <c r="D261" s="237"/>
      <c r="E261" s="174"/>
      <c r="F261" s="175"/>
      <c r="G261" s="232"/>
      <c r="H261" s="232"/>
      <c r="I261" s="176"/>
      <c r="J261" s="176"/>
      <c r="K261" s="176"/>
      <c r="L261" s="178"/>
      <c r="M261" s="173"/>
      <c r="N261" s="232"/>
      <c r="O261" s="232"/>
      <c r="P261" s="232"/>
      <c r="Q261" s="177"/>
      <c r="R261" s="177"/>
      <c r="S261" s="177"/>
      <c r="T261" s="179"/>
      <c r="U261" s="12"/>
      <c r="V261" s="12"/>
      <c r="W261" s="12"/>
      <c r="X261" s="178"/>
      <c r="Y261" s="12"/>
      <c r="Z261" s="177"/>
    </row>
    <row r="262" spans="1:26" ht="12.75" customHeight="1">
      <c r="A262" s="172"/>
      <c r="B262" s="173"/>
      <c r="C262" s="237"/>
      <c r="D262" s="237"/>
      <c r="E262" s="174"/>
      <c r="F262" s="175"/>
      <c r="G262" s="232"/>
      <c r="H262" s="232"/>
      <c r="I262" s="176"/>
      <c r="J262" s="176"/>
      <c r="K262" s="176"/>
      <c r="L262" s="178"/>
      <c r="M262" s="173"/>
      <c r="N262" s="232"/>
      <c r="O262" s="232"/>
      <c r="P262" s="232"/>
      <c r="Q262" s="177"/>
      <c r="R262" s="177"/>
      <c r="S262" s="177"/>
      <c r="T262" s="179"/>
      <c r="U262" s="12"/>
      <c r="V262" s="12"/>
      <c r="W262" s="12"/>
      <c r="X262" s="178"/>
      <c r="Y262" s="12"/>
      <c r="Z262" s="177"/>
    </row>
    <row r="263" spans="1:26">
      <c r="A263" s="168"/>
      <c r="B263" s="169"/>
      <c r="C263" s="229"/>
      <c r="D263" s="229"/>
      <c r="E263" s="170"/>
      <c r="F263" s="169"/>
      <c r="G263" s="229"/>
      <c r="H263" s="229"/>
      <c r="I263" s="169"/>
      <c r="J263" s="169"/>
      <c r="K263" s="169"/>
      <c r="L263" s="169"/>
      <c r="M263" s="169"/>
      <c r="N263" s="230"/>
      <c r="O263" s="230"/>
      <c r="P263" s="230"/>
      <c r="Q263" s="177"/>
      <c r="R263" s="177"/>
      <c r="S263" s="182"/>
      <c r="T263" s="169"/>
      <c r="U263" s="12"/>
      <c r="V263" s="12"/>
      <c r="W263" s="12"/>
      <c r="X263" s="169"/>
      <c r="Y263" s="12"/>
      <c r="Z263" s="182"/>
    </row>
    <row r="264" spans="1:26">
      <c r="A264" s="172"/>
      <c r="B264" s="173"/>
      <c r="C264" s="231"/>
      <c r="D264" s="231"/>
      <c r="E264" s="174"/>
      <c r="F264" s="175"/>
      <c r="G264" s="232"/>
      <c r="H264" s="232"/>
      <c r="I264" s="176"/>
      <c r="J264" s="176"/>
      <c r="K264" s="176"/>
      <c r="L264" s="178"/>
      <c r="M264" s="173"/>
      <c r="N264" s="232"/>
      <c r="O264" s="232"/>
      <c r="P264" s="232"/>
      <c r="Q264" s="177"/>
      <c r="R264" s="177"/>
      <c r="S264" s="177"/>
      <c r="T264" s="179"/>
      <c r="U264" s="12"/>
      <c r="V264" s="12"/>
      <c r="W264" s="12"/>
      <c r="X264" s="178"/>
      <c r="Y264" s="12"/>
      <c r="Z264" s="177"/>
    </row>
    <row r="265" spans="1:26" ht="22.5" customHeight="1">
      <c r="A265" s="172"/>
      <c r="B265" s="173"/>
      <c r="C265" s="231"/>
      <c r="D265" s="231"/>
      <c r="E265" s="174"/>
      <c r="F265" s="175"/>
      <c r="G265" s="232"/>
      <c r="H265" s="232"/>
      <c r="I265" s="177"/>
      <c r="J265" s="177"/>
      <c r="K265" s="177"/>
      <c r="L265" s="178"/>
      <c r="M265" s="173"/>
      <c r="N265" s="232"/>
      <c r="O265" s="232"/>
      <c r="P265" s="232"/>
      <c r="Q265" s="177"/>
      <c r="R265" s="177"/>
      <c r="S265" s="177"/>
      <c r="T265" s="179"/>
      <c r="U265" s="12"/>
      <c r="V265" s="12"/>
      <c r="W265" s="12"/>
      <c r="X265" s="178"/>
      <c r="Y265" s="12"/>
      <c r="Z265" s="177"/>
    </row>
    <row r="266" spans="1:26" ht="21.75" customHeight="1">
      <c r="A266" s="172"/>
      <c r="B266" s="173"/>
      <c r="C266" s="237"/>
      <c r="D266" s="237"/>
      <c r="E266" s="174"/>
      <c r="F266" s="175"/>
      <c r="G266" s="232"/>
      <c r="H266" s="232"/>
      <c r="I266" s="176"/>
      <c r="J266" s="176"/>
      <c r="K266" s="176"/>
      <c r="L266" s="178"/>
      <c r="M266" s="173"/>
      <c r="N266" s="232"/>
      <c r="O266" s="232"/>
      <c r="P266" s="232"/>
      <c r="Q266" s="177"/>
      <c r="R266" s="177"/>
      <c r="S266" s="177"/>
      <c r="T266" s="179"/>
      <c r="U266" s="12"/>
      <c r="V266" s="12"/>
      <c r="W266" s="12"/>
      <c r="X266" s="178"/>
      <c r="Y266" s="12"/>
      <c r="Z266" s="177"/>
    </row>
    <row r="267" spans="1:26" ht="24" customHeight="1">
      <c r="A267" s="172"/>
      <c r="B267" s="173"/>
      <c r="C267" s="231"/>
      <c r="D267" s="231"/>
      <c r="E267" s="174"/>
      <c r="F267" s="175"/>
      <c r="G267" s="232"/>
      <c r="H267" s="232"/>
      <c r="I267" s="176"/>
      <c r="J267" s="176"/>
      <c r="K267" s="176"/>
      <c r="L267" s="178"/>
      <c r="M267" s="173"/>
      <c r="N267" s="232"/>
      <c r="O267" s="232"/>
      <c r="P267" s="232"/>
      <c r="Q267" s="177"/>
      <c r="R267" s="177"/>
      <c r="S267" s="177"/>
      <c r="T267" s="179"/>
      <c r="U267" s="12"/>
      <c r="V267" s="12"/>
      <c r="W267" s="12"/>
      <c r="X267" s="178"/>
      <c r="Y267" s="12"/>
      <c r="Z267" s="177"/>
    </row>
    <row r="268" spans="1:26">
      <c r="A268" s="233"/>
      <c r="B268" s="233"/>
      <c r="C268" s="234"/>
      <c r="D268" s="234"/>
      <c r="E268" s="234"/>
      <c r="F268" s="234"/>
      <c r="G268" s="155"/>
      <c r="H268" s="155"/>
      <c r="I268" s="155"/>
      <c r="J268" s="155"/>
      <c r="K268" s="155"/>
      <c r="L268" s="155"/>
      <c r="M268" s="155"/>
      <c r="N268" s="155"/>
      <c r="O268" s="155"/>
      <c r="P268" s="155"/>
      <c r="Q268" s="177"/>
      <c r="R268" s="177"/>
      <c r="S268" s="155"/>
      <c r="T268" s="155"/>
      <c r="U268" s="12"/>
      <c r="V268" s="35"/>
      <c r="W268" s="12"/>
      <c r="X268" s="12"/>
      <c r="Y268" s="12"/>
      <c r="Z268" s="12"/>
    </row>
    <row r="269" spans="1:26">
      <c r="A269" s="168"/>
      <c r="B269" s="169"/>
      <c r="C269" s="229"/>
      <c r="D269" s="229"/>
      <c r="E269" s="170"/>
      <c r="F269" s="169"/>
      <c r="G269" s="229"/>
      <c r="H269" s="229"/>
      <c r="I269" s="169"/>
      <c r="J269" s="169"/>
      <c r="K269" s="169"/>
      <c r="L269" s="169"/>
      <c r="M269" s="169"/>
      <c r="N269" s="230"/>
      <c r="O269" s="230"/>
      <c r="P269" s="230"/>
      <c r="Q269" s="184"/>
      <c r="R269" s="184"/>
      <c r="S269" s="182"/>
      <c r="T269" s="169"/>
      <c r="U269" s="12"/>
      <c r="V269" s="12"/>
      <c r="W269" s="12"/>
      <c r="X269" s="169"/>
      <c r="Y269" s="12"/>
      <c r="Z269" s="171"/>
    </row>
    <row r="270" spans="1:26" ht="30.75" customHeight="1">
      <c r="A270" s="172"/>
      <c r="B270" s="173"/>
      <c r="C270" s="237"/>
      <c r="D270" s="237"/>
      <c r="E270" s="174"/>
      <c r="F270" s="175"/>
      <c r="G270" s="232"/>
      <c r="H270" s="232"/>
      <c r="I270" s="177"/>
      <c r="J270" s="177"/>
      <c r="K270" s="177"/>
      <c r="L270" s="178"/>
      <c r="M270" s="173"/>
      <c r="N270" s="232"/>
      <c r="O270" s="232"/>
      <c r="P270" s="232"/>
      <c r="Q270" s="177"/>
      <c r="R270" s="177"/>
      <c r="S270" s="177"/>
      <c r="T270" s="179"/>
      <c r="U270" s="12"/>
      <c r="V270" s="12"/>
      <c r="W270" s="12"/>
      <c r="X270" s="178"/>
      <c r="Y270" s="12"/>
      <c r="Z270" s="181"/>
    </row>
    <row r="271" spans="1:26" ht="30" customHeight="1">
      <c r="A271" s="172"/>
      <c r="B271" s="173"/>
      <c r="C271" s="237"/>
      <c r="D271" s="237"/>
      <c r="E271" s="174"/>
      <c r="F271" s="175"/>
      <c r="G271" s="232"/>
      <c r="H271" s="232"/>
      <c r="I271" s="177"/>
      <c r="J271" s="177"/>
      <c r="K271" s="177"/>
      <c r="L271" s="178"/>
      <c r="M271" s="173"/>
      <c r="N271" s="232"/>
      <c r="O271" s="232"/>
      <c r="P271" s="232"/>
      <c r="Q271" s="177"/>
      <c r="R271" s="177"/>
      <c r="S271" s="177"/>
      <c r="T271" s="179"/>
      <c r="U271" s="12"/>
      <c r="V271" s="12"/>
      <c r="W271" s="12"/>
      <c r="X271" s="183"/>
      <c r="Y271" s="12"/>
      <c r="Z271" s="177"/>
    </row>
    <row r="272" spans="1:26" ht="28.5" customHeight="1">
      <c r="A272" s="172"/>
      <c r="B272" s="173"/>
      <c r="C272" s="237"/>
      <c r="D272" s="237"/>
      <c r="E272" s="174"/>
      <c r="F272" s="175"/>
      <c r="G272" s="232"/>
      <c r="H272" s="232"/>
      <c r="I272" s="177"/>
      <c r="J272" s="177"/>
      <c r="K272" s="177"/>
      <c r="L272" s="178"/>
      <c r="M272" s="173"/>
      <c r="N272" s="232"/>
      <c r="O272" s="232"/>
      <c r="P272" s="232"/>
      <c r="Q272" s="177"/>
      <c r="R272" s="177"/>
      <c r="S272" s="177"/>
      <c r="T272" s="179"/>
      <c r="U272" s="12"/>
      <c r="V272" s="12"/>
      <c r="W272" s="12"/>
      <c r="X272" s="178"/>
      <c r="Y272" s="12"/>
      <c r="Z272" s="177"/>
    </row>
    <row r="273" spans="1:26" ht="42.75" customHeight="1">
      <c r="A273" s="172"/>
      <c r="B273" s="173"/>
      <c r="C273" s="237"/>
      <c r="D273" s="237"/>
      <c r="E273" s="174"/>
      <c r="F273" s="175"/>
      <c r="G273" s="232"/>
      <c r="H273" s="232"/>
      <c r="I273" s="177"/>
      <c r="J273" s="177"/>
      <c r="K273" s="177"/>
      <c r="L273" s="178"/>
      <c r="M273" s="173"/>
      <c r="N273" s="232"/>
      <c r="O273" s="232"/>
      <c r="P273" s="232"/>
      <c r="Q273" s="177"/>
      <c r="R273" s="177"/>
      <c r="S273" s="177"/>
      <c r="T273" s="179"/>
      <c r="U273" s="12"/>
      <c r="V273" s="12"/>
      <c r="W273" s="12"/>
      <c r="X273" s="178"/>
      <c r="Y273" s="12"/>
      <c r="Z273" s="177"/>
    </row>
    <row r="274" spans="1:26" ht="26.25" customHeight="1">
      <c r="A274" s="172"/>
      <c r="B274" s="173"/>
      <c r="C274" s="238"/>
      <c r="D274" s="238"/>
      <c r="E274" s="174"/>
      <c r="F274" s="174"/>
      <c r="G274" s="232"/>
      <c r="H274" s="232"/>
      <c r="I274" s="177"/>
      <c r="J274" s="177"/>
      <c r="K274" s="176"/>
      <c r="L274" s="178"/>
      <c r="M274" s="173"/>
      <c r="N274" s="232"/>
      <c r="O274" s="232"/>
      <c r="P274" s="232"/>
      <c r="Q274" s="177"/>
      <c r="R274" s="177"/>
      <c r="S274" s="177"/>
      <c r="T274" s="179"/>
      <c r="U274" s="12"/>
      <c r="V274" s="12"/>
      <c r="W274" s="12"/>
      <c r="X274" s="178"/>
      <c r="Y274" s="12"/>
      <c r="Z274" s="177"/>
    </row>
    <row r="275" spans="1:26" ht="16.5" customHeight="1">
      <c r="A275" s="172"/>
      <c r="B275" s="173"/>
      <c r="C275" s="238"/>
      <c r="D275" s="238"/>
      <c r="E275" s="174"/>
      <c r="F275" s="174"/>
      <c r="G275" s="232"/>
      <c r="H275" s="232"/>
      <c r="I275" s="177"/>
      <c r="J275" s="177"/>
      <c r="K275" s="176"/>
      <c r="L275" s="178"/>
      <c r="M275" s="173"/>
      <c r="N275" s="232"/>
      <c r="O275" s="232"/>
      <c r="P275" s="232"/>
      <c r="Q275" s="177"/>
      <c r="R275" s="177"/>
      <c r="S275" s="177"/>
      <c r="T275" s="179"/>
      <c r="U275" s="12"/>
      <c r="V275" s="12"/>
      <c r="W275" s="12"/>
      <c r="X275" s="178"/>
      <c r="Y275" s="12"/>
      <c r="Z275" s="177"/>
    </row>
    <row r="276" spans="1:26" ht="27" customHeight="1">
      <c r="A276" s="172"/>
      <c r="B276" s="173"/>
      <c r="C276" s="238"/>
      <c r="D276" s="238"/>
      <c r="E276" s="174"/>
      <c r="F276" s="174"/>
      <c r="G276" s="232"/>
      <c r="H276" s="232"/>
      <c r="I276" s="177"/>
      <c r="J276" s="177"/>
      <c r="K276" s="176"/>
      <c r="L276" s="178"/>
      <c r="M276" s="173"/>
      <c r="N276" s="232"/>
      <c r="O276" s="232"/>
      <c r="P276" s="232"/>
      <c r="Q276" s="177"/>
      <c r="R276" s="177"/>
      <c r="S276" s="177"/>
      <c r="T276" s="179"/>
      <c r="U276" s="12"/>
      <c r="V276" s="12"/>
      <c r="W276" s="12"/>
      <c r="X276" s="178"/>
      <c r="Y276" s="12"/>
      <c r="Z276" s="177"/>
    </row>
    <row r="277" spans="1:26" ht="24.75" customHeight="1">
      <c r="A277" s="172"/>
      <c r="B277" s="173"/>
      <c r="C277" s="238"/>
      <c r="D277" s="238"/>
      <c r="E277" s="174"/>
      <c r="F277" s="174"/>
      <c r="G277" s="232"/>
      <c r="H277" s="232"/>
      <c r="I277" s="177"/>
      <c r="J277" s="177"/>
      <c r="K277" s="176"/>
      <c r="L277" s="178"/>
      <c r="M277" s="173"/>
      <c r="N277" s="232"/>
      <c r="O277" s="232"/>
      <c r="P277" s="232"/>
      <c r="Q277" s="177"/>
      <c r="R277" s="177"/>
      <c r="S277" s="177"/>
      <c r="T277" s="179"/>
      <c r="U277" s="12"/>
      <c r="V277" s="12"/>
      <c r="W277" s="12"/>
      <c r="X277" s="183"/>
      <c r="Y277" s="12"/>
      <c r="Z277" s="177"/>
    </row>
    <row r="278" spans="1:26" ht="31.5" customHeight="1">
      <c r="A278" s="172"/>
      <c r="B278" s="173"/>
      <c r="C278" s="231"/>
      <c r="D278" s="231"/>
      <c r="E278" s="190"/>
      <c r="F278" s="175"/>
      <c r="G278" s="232"/>
      <c r="H278" s="232"/>
      <c r="I278" s="177"/>
      <c r="J278" s="177"/>
      <c r="K278" s="176"/>
      <c r="L278" s="178"/>
      <c r="M278" s="173"/>
      <c r="N278" s="232"/>
      <c r="O278" s="232"/>
      <c r="P278" s="232"/>
      <c r="Q278" s="177"/>
      <c r="R278" s="177"/>
      <c r="S278" s="177"/>
      <c r="T278" s="179"/>
      <c r="U278" s="12"/>
      <c r="V278" s="12"/>
      <c r="W278" s="12"/>
      <c r="X278" s="178"/>
      <c r="Y278" s="12"/>
      <c r="Z278" s="177"/>
    </row>
    <row r="279" spans="1:26" ht="30.75" customHeight="1">
      <c r="A279" s="172"/>
      <c r="B279" s="173"/>
      <c r="C279" s="237"/>
      <c r="D279" s="237"/>
      <c r="E279" s="174"/>
      <c r="F279" s="175"/>
      <c r="G279" s="232"/>
      <c r="H279" s="232"/>
      <c r="I279" s="177"/>
      <c r="J279" s="177"/>
      <c r="K279" s="176"/>
      <c r="L279" s="178"/>
      <c r="M279" s="173"/>
      <c r="N279" s="232"/>
      <c r="O279" s="232"/>
      <c r="P279" s="232"/>
      <c r="Q279" s="177"/>
      <c r="R279" s="177"/>
      <c r="S279" s="177"/>
      <c r="T279" s="179"/>
      <c r="U279" s="12"/>
      <c r="V279" s="12"/>
      <c r="W279" s="12"/>
      <c r="X279" s="178"/>
      <c r="Y279" s="12"/>
      <c r="Z279" s="177"/>
    </row>
    <row r="280" spans="1:26">
      <c r="A280" s="172"/>
      <c r="B280" s="173"/>
      <c r="C280" s="231"/>
      <c r="D280" s="231"/>
      <c r="E280" s="174"/>
      <c r="F280" s="175"/>
      <c r="G280" s="232"/>
      <c r="H280" s="232"/>
      <c r="I280" s="177"/>
      <c r="J280" s="177"/>
      <c r="K280" s="176"/>
      <c r="L280" s="178"/>
      <c r="M280" s="173"/>
      <c r="N280" s="232"/>
      <c r="O280" s="232"/>
      <c r="P280" s="232"/>
      <c r="Q280" s="177"/>
      <c r="R280" s="177"/>
      <c r="S280" s="177"/>
      <c r="T280" s="179"/>
      <c r="U280" s="12"/>
      <c r="V280" s="12"/>
      <c r="W280" s="12"/>
      <c r="X280" s="178"/>
      <c r="Y280" s="12"/>
      <c r="Z280" s="177"/>
    </row>
    <row r="281" spans="1:26">
      <c r="A281" s="168"/>
      <c r="B281" s="169"/>
      <c r="C281" s="229"/>
      <c r="D281" s="229"/>
      <c r="E281" s="170"/>
      <c r="F281" s="169"/>
      <c r="G281" s="229"/>
      <c r="H281" s="229"/>
      <c r="I281" s="169"/>
      <c r="J281" s="169"/>
      <c r="K281" s="169"/>
      <c r="L281" s="169"/>
      <c r="M281" s="169"/>
      <c r="N281" s="230"/>
      <c r="O281" s="230"/>
      <c r="P281" s="230"/>
      <c r="Q281" s="184"/>
      <c r="R281" s="184"/>
      <c r="S281" s="171"/>
      <c r="T281" s="169"/>
      <c r="U281" s="12"/>
      <c r="V281" s="12"/>
      <c r="W281" s="12"/>
      <c r="X281" s="169"/>
      <c r="Y281" s="12"/>
      <c r="Z281" s="171"/>
    </row>
    <row r="282" spans="1:26" ht="29.25" customHeight="1">
      <c r="A282" s="172"/>
      <c r="B282" s="173"/>
      <c r="C282" s="231"/>
      <c r="D282" s="231"/>
      <c r="E282" s="174"/>
      <c r="F282" s="175"/>
      <c r="G282" s="232"/>
      <c r="H282" s="232"/>
      <c r="I282" s="177"/>
      <c r="J282" s="177"/>
      <c r="K282" s="177"/>
      <c r="L282" s="178"/>
      <c r="M282" s="173"/>
      <c r="N282" s="232"/>
      <c r="O282" s="232"/>
      <c r="P282" s="232"/>
      <c r="Q282" s="177"/>
      <c r="R282" s="177"/>
      <c r="S282" s="177"/>
      <c r="T282" s="179"/>
      <c r="U282" s="12"/>
      <c r="V282" s="12"/>
      <c r="W282" s="12"/>
      <c r="X282" s="178"/>
      <c r="Y282" s="12"/>
      <c r="Z282" s="177"/>
    </row>
    <row r="283" spans="1:26" ht="33" customHeight="1">
      <c r="A283" s="172"/>
      <c r="B283" s="173"/>
      <c r="C283" s="237"/>
      <c r="D283" s="237"/>
      <c r="E283" s="174"/>
      <c r="F283" s="175"/>
      <c r="G283" s="232"/>
      <c r="H283" s="232"/>
      <c r="I283" s="177"/>
      <c r="J283" s="177"/>
      <c r="K283" s="177"/>
      <c r="L283" s="178"/>
      <c r="M283" s="173"/>
      <c r="N283" s="232"/>
      <c r="O283" s="232"/>
      <c r="P283" s="232"/>
      <c r="Q283" s="177"/>
      <c r="R283" s="177"/>
      <c r="S283" s="177"/>
      <c r="T283" s="179"/>
      <c r="U283" s="12"/>
      <c r="V283" s="12"/>
      <c r="W283" s="12"/>
      <c r="X283" s="183"/>
      <c r="Y283" s="12"/>
      <c r="Z283" s="177"/>
    </row>
    <row r="284" spans="1:26" ht="18" customHeight="1">
      <c r="A284" s="172"/>
      <c r="B284" s="173"/>
      <c r="C284" s="237"/>
      <c r="D284" s="237"/>
      <c r="E284" s="174"/>
      <c r="F284" s="175"/>
      <c r="G284" s="232"/>
      <c r="H284" s="232"/>
      <c r="I284" s="177"/>
      <c r="J284" s="177"/>
      <c r="K284" s="176"/>
      <c r="L284" s="178"/>
      <c r="M284" s="173"/>
      <c r="N284" s="232"/>
      <c r="O284" s="232"/>
      <c r="P284" s="232"/>
      <c r="Q284" s="177"/>
      <c r="R284" s="177"/>
      <c r="S284" s="177"/>
      <c r="T284" s="179"/>
      <c r="U284" s="12"/>
      <c r="V284" s="12"/>
      <c r="W284" s="12"/>
      <c r="X284" s="178"/>
      <c r="Y284" s="12"/>
      <c r="Z284" s="181"/>
    </row>
    <row r="285" spans="1:26" ht="24" customHeight="1">
      <c r="A285" s="172"/>
      <c r="B285" s="173"/>
      <c r="C285" s="237"/>
      <c r="D285" s="237"/>
      <c r="E285" s="174"/>
      <c r="F285" s="175"/>
      <c r="G285" s="232"/>
      <c r="H285" s="232"/>
      <c r="I285" s="177"/>
      <c r="J285" s="177"/>
      <c r="K285" s="177"/>
      <c r="L285" s="178"/>
      <c r="M285" s="173"/>
      <c r="N285" s="232"/>
      <c r="O285" s="232"/>
      <c r="P285" s="232"/>
      <c r="Q285" s="177"/>
      <c r="R285" s="177"/>
      <c r="S285" s="177"/>
      <c r="T285" s="179"/>
      <c r="U285" s="12"/>
      <c r="V285" s="12"/>
      <c r="W285" s="12"/>
      <c r="X285" s="178"/>
      <c r="Y285" s="12"/>
      <c r="Z285" s="177"/>
    </row>
    <row r="286" spans="1:26" ht="17.25" customHeight="1">
      <c r="A286" s="172"/>
      <c r="B286" s="173"/>
      <c r="C286" s="231"/>
      <c r="D286" s="231"/>
      <c r="E286" s="174"/>
      <c r="F286" s="175"/>
      <c r="G286" s="232"/>
      <c r="H286" s="232"/>
      <c r="I286" s="177"/>
      <c r="J286" s="177"/>
      <c r="K286" s="176"/>
      <c r="L286" s="178"/>
      <c r="M286" s="173"/>
      <c r="N286" s="232"/>
      <c r="O286" s="232"/>
      <c r="P286" s="232"/>
      <c r="Q286" s="177"/>
      <c r="R286" s="177"/>
      <c r="S286" s="177"/>
      <c r="T286" s="179"/>
      <c r="U286" s="12"/>
      <c r="V286" s="12"/>
      <c r="W286" s="12"/>
      <c r="X286" s="178"/>
      <c r="Y286" s="12"/>
      <c r="Z286" s="177"/>
    </row>
    <row r="287" spans="1:26" ht="41.25" customHeight="1">
      <c r="A287" s="172"/>
      <c r="B287" s="173"/>
      <c r="C287" s="237"/>
      <c r="D287" s="237"/>
      <c r="E287" s="174"/>
      <c r="F287" s="175"/>
      <c r="G287" s="232"/>
      <c r="H287" s="232"/>
      <c r="I287" s="177"/>
      <c r="J287" s="177"/>
      <c r="K287" s="176"/>
      <c r="L287" s="178"/>
      <c r="M287" s="173"/>
      <c r="N287" s="232"/>
      <c r="O287" s="232"/>
      <c r="P287" s="232"/>
      <c r="Q287" s="177"/>
      <c r="R287" s="177"/>
      <c r="S287" s="177"/>
      <c r="T287" s="179"/>
      <c r="U287" s="12"/>
      <c r="V287" s="12"/>
      <c r="W287" s="12"/>
      <c r="X287" s="178"/>
      <c r="Y287" s="12"/>
      <c r="Z287" s="177"/>
    </row>
    <row r="288" spans="1:26" ht="43.5" customHeight="1">
      <c r="A288" s="172"/>
      <c r="B288" s="173"/>
      <c r="C288" s="237"/>
      <c r="D288" s="237"/>
      <c r="E288" s="174"/>
      <c r="F288" s="175"/>
      <c r="G288" s="232"/>
      <c r="H288" s="232"/>
      <c r="I288" s="177"/>
      <c r="J288" s="177"/>
      <c r="K288" s="176"/>
      <c r="L288" s="178"/>
      <c r="M288" s="173"/>
      <c r="N288" s="232"/>
      <c r="O288" s="232"/>
      <c r="P288" s="232"/>
      <c r="Q288" s="156"/>
      <c r="R288" s="156"/>
      <c r="S288" s="177"/>
      <c r="T288" s="179"/>
      <c r="U288" s="12"/>
      <c r="V288" s="12"/>
      <c r="W288" s="12"/>
      <c r="X288" s="178"/>
      <c r="Y288" s="12"/>
      <c r="Z288" s="177"/>
    </row>
    <row r="289" spans="1:26" ht="35.25" customHeight="1">
      <c r="A289" s="172"/>
      <c r="B289" s="173"/>
      <c r="C289" s="237"/>
      <c r="D289" s="237"/>
      <c r="E289" s="174"/>
      <c r="F289" s="175"/>
      <c r="G289" s="232"/>
      <c r="H289" s="232"/>
      <c r="I289" s="177"/>
      <c r="J289" s="177"/>
      <c r="K289" s="176"/>
      <c r="L289" s="178"/>
      <c r="M289" s="173"/>
      <c r="N289" s="232"/>
      <c r="O289" s="232"/>
      <c r="P289" s="232"/>
      <c r="Q289" s="177"/>
      <c r="R289" s="177"/>
      <c r="S289" s="177"/>
      <c r="T289" s="179"/>
      <c r="U289" s="12"/>
      <c r="V289" s="12"/>
      <c r="W289" s="12"/>
      <c r="X289" s="178"/>
      <c r="Y289" s="12"/>
      <c r="Z289" s="177"/>
    </row>
    <row r="290" spans="1:26" ht="30" customHeight="1">
      <c r="A290" s="172"/>
      <c r="B290" s="173"/>
      <c r="C290" s="237"/>
      <c r="D290" s="237"/>
      <c r="E290" s="174"/>
      <c r="F290" s="175"/>
      <c r="G290" s="232"/>
      <c r="H290" s="232"/>
      <c r="I290" s="177"/>
      <c r="J290" s="177"/>
      <c r="K290" s="176"/>
      <c r="L290" s="178"/>
      <c r="M290" s="173"/>
      <c r="N290" s="232"/>
      <c r="O290" s="232"/>
      <c r="P290" s="232"/>
      <c r="Q290" s="177"/>
      <c r="R290" s="177"/>
      <c r="S290" s="177"/>
      <c r="T290" s="179"/>
      <c r="U290" s="12"/>
      <c r="V290" s="12"/>
      <c r="W290" s="12"/>
      <c r="X290" s="178"/>
      <c r="Y290" s="12"/>
      <c r="Z290" s="177"/>
    </row>
    <row r="291" spans="1:26">
      <c r="A291" s="168"/>
      <c r="B291" s="169"/>
      <c r="C291" s="229"/>
      <c r="D291" s="229"/>
      <c r="E291" s="170"/>
      <c r="F291" s="169"/>
      <c r="G291" s="229"/>
      <c r="H291" s="229"/>
      <c r="I291" s="169"/>
      <c r="J291" s="169"/>
      <c r="K291" s="169"/>
      <c r="L291" s="169"/>
      <c r="M291" s="169"/>
      <c r="N291" s="230"/>
      <c r="O291" s="230"/>
      <c r="P291" s="230"/>
      <c r="Q291" s="177"/>
      <c r="R291" s="177"/>
      <c r="S291" s="182"/>
      <c r="T291" s="169"/>
      <c r="U291" s="12"/>
      <c r="V291" s="12"/>
      <c r="W291" s="12"/>
      <c r="X291" s="169"/>
      <c r="Y291" s="12"/>
      <c r="Z291" s="171"/>
    </row>
    <row r="292" spans="1:26" ht="30" customHeight="1">
      <c r="A292" s="172"/>
      <c r="B292" s="173"/>
      <c r="C292" s="237"/>
      <c r="D292" s="237"/>
      <c r="E292" s="174"/>
      <c r="F292" s="175"/>
      <c r="G292" s="232"/>
      <c r="H292" s="232"/>
      <c r="I292" s="176"/>
      <c r="J292" s="176"/>
      <c r="K292" s="176"/>
      <c r="L292" s="178"/>
      <c r="M292" s="173"/>
      <c r="N292" s="232"/>
      <c r="O292" s="232"/>
      <c r="P292" s="232"/>
      <c r="Q292" s="177"/>
      <c r="R292" s="177"/>
      <c r="S292" s="177"/>
      <c r="T292" s="179"/>
      <c r="U292" s="12"/>
      <c r="V292" s="12"/>
      <c r="W292" s="12"/>
      <c r="X292" s="178"/>
      <c r="Y292" s="12"/>
      <c r="Z292" s="177"/>
    </row>
    <row r="293" spans="1:26" ht="28.5" customHeight="1">
      <c r="A293" s="172"/>
      <c r="B293" s="173"/>
      <c r="C293" s="237"/>
      <c r="D293" s="237"/>
      <c r="E293" s="174"/>
      <c r="F293" s="175"/>
      <c r="G293" s="232"/>
      <c r="H293" s="232"/>
      <c r="I293" s="176"/>
      <c r="J293" s="176"/>
      <c r="K293" s="176"/>
      <c r="L293" s="178"/>
      <c r="M293" s="173"/>
      <c r="N293" s="232"/>
      <c r="O293" s="232"/>
      <c r="P293" s="232"/>
      <c r="Q293" s="177"/>
      <c r="R293" s="177"/>
      <c r="S293" s="177"/>
      <c r="T293" s="179"/>
      <c r="U293" s="12"/>
      <c r="V293" s="12"/>
      <c r="W293" s="12"/>
      <c r="X293" s="178"/>
      <c r="Y293" s="12"/>
      <c r="Z293" s="177"/>
    </row>
    <row r="294" spans="1:26">
      <c r="A294" s="172"/>
      <c r="B294" s="173"/>
      <c r="C294" s="231"/>
      <c r="D294" s="231"/>
      <c r="E294" s="174"/>
      <c r="F294" s="175"/>
      <c r="G294" s="232"/>
      <c r="H294" s="232"/>
      <c r="I294" s="176"/>
      <c r="J294" s="176"/>
      <c r="K294" s="176"/>
      <c r="L294" s="178"/>
      <c r="M294" s="173"/>
      <c r="N294" s="232"/>
      <c r="O294" s="232"/>
      <c r="P294" s="232"/>
      <c r="Q294" s="177"/>
      <c r="R294" s="177"/>
      <c r="S294" s="177"/>
      <c r="T294" s="179"/>
      <c r="U294" s="12"/>
      <c r="V294" s="12"/>
      <c r="W294" s="12"/>
      <c r="X294" s="178"/>
      <c r="Y294" s="12"/>
      <c r="Z294" s="177"/>
    </row>
    <row r="295" spans="1:26">
      <c r="A295" s="172"/>
      <c r="B295" s="173"/>
      <c r="C295" s="231"/>
      <c r="D295" s="231"/>
      <c r="E295" s="174"/>
      <c r="F295" s="175"/>
      <c r="G295" s="232"/>
      <c r="H295" s="232"/>
      <c r="I295" s="176"/>
      <c r="J295" s="176"/>
      <c r="K295" s="176"/>
      <c r="L295" s="178"/>
      <c r="M295" s="173"/>
      <c r="N295" s="232"/>
      <c r="O295" s="232"/>
      <c r="P295" s="232"/>
      <c r="Q295" s="177"/>
      <c r="R295" s="177"/>
      <c r="S295" s="177"/>
      <c r="T295" s="179"/>
      <c r="U295" s="12"/>
      <c r="V295" s="12"/>
      <c r="W295" s="12"/>
      <c r="X295" s="178"/>
      <c r="Y295" s="12"/>
      <c r="Z295" s="177"/>
    </row>
    <row r="296" spans="1:26">
      <c r="A296" s="172"/>
      <c r="B296" s="173"/>
      <c r="C296" s="237"/>
      <c r="D296" s="237"/>
      <c r="E296" s="174"/>
      <c r="F296" s="175"/>
      <c r="G296" s="232"/>
      <c r="H296" s="232"/>
      <c r="I296" s="176"/>
      <c r="J296" s="176"/>
      <c r="K296" s="176"/>
      <c r="L296" s="178"/>
      <c r="M296" s="173"/>
      <c r="N296" s="232"/>
      <c r="O296" s="232"/>
      <c r="P296" s="232"/>
      <c r="Q296" s="177"/>
      <c r="R296" s="177"/>
      <c r="S296" s="177"/>
      <c r="T296" s="179"/>
      <c r="U296" s="12"/>
      <c r="V296" s="12"/>
      <c r="W296" s="12"/>
      <c r="X296" s="178"/>
      <c r="Y296" s="12"/>
      <c r="Z296" s="181"/>
    </row>
    <row r="297" spans="1:26" ht="39.75" customHeight="1">
      <c r="A297" s="172"/>
      <c r="B297" s="173"/>
      <c r="C297" s="237"/>
      <c r="D297" s="237"/>
      <c r="E297" s="174"/>
      <c r="F297" s="175"/>
      <c r="G297" s="232"/>
      <c r="H297" s="232"/>
      <c r="I297" s="176"/>
      <c r="J297" s="176"/>
      <c r="K297" s="176"/>
      <c r="L297" s="178"/>
      <c r="M297" s="173"/>
      <c r="N297" s="232"/>
      <c r="O297" s="232"/>
      <c r="P297" s="232"/>
      <c r="Q297" s="177"/>
      <c r="R297" s="177"/>
      <c r="S297" s="177"/>
      <c r="T297" s="186"/>
      <c r="U297" s="12"/>
      <c r="V297" s="12"/>
      <c r="W297" s="12"/>
      <c r="X297" s="178"/>
      <c r="Y297" s="12"/>
      <c r="Z297" s="177"/>
    </row>
    <row r="298" spans="1:26">
      <c r="A298" s="172"/>
      <c r="B298" s="173"/>
      <c r="C298" s="231"/>
      <c r="D298" s="231"/>
      <c r="E298" s="174"/>
      <c r="F298" s="175"/>
      <c r="G298" s="232"/>
      <c r="H298" s="232"/>
      <c r="I298" s="176"/>
      <c r="J298" s="176"/>
      <c r="K298" s="176"/>
      <c r="L298" s="178"/>
      <c r="M298" s="173"/>
      <c r="N298" s="232"/>
      <c r="O298" s="232"/>
      <c r="P298" s="232"/>
      <c r="Q298" s="156"/>
      <c r="R298" s="156"/>
      <c r="S298" s="177"/>
      <c r="T298" s="179"/>
      <c r="U298" s="12"/>
      <c r="V298" s="12"/>
      <c r="W298" s="12"/>
      <c r="X298" s="178"/>
      <c r="Y298" s="12"/>
      <c r="Z298" s="177"/>
    </row>
    <row r="299" spans="1:26" ht="18.75" customHeight="1">
      <c r="A299" s="172"/>
      <c r="B299" s="173"/>
      <c r="C299" s="237"/>
      <c r="D299" s="237"/>
      <c r="E299" s="174"/>
      <c r="F299" s="175"/>
      <c r="G299" s="232"/>
      <c r="H299" s="232"/>
      <c r="I299" s="176"/>
      <c r="J299" s="176"/>
      <c r="K299" s="176"/>
      <c r="L299" s="178"/>
      <c r="M299" s="173"/>
      <c r="N299" s="232"/>
      <c r="O299" s="232"/>
      <c r="P299" s="232"/>
      <c r="Q299" s="177"/>
      <c r="R299" s="177"/>
      <c r="S299" s="177"/>
      <c r="T299" s="179"/>
      <c r="U299" s="12"/>
      <c r="V299" s="12"/>
      <c r="W299" s="12"/>
      <c r="X299" s="178"/>
      <c r="Y299" s="12"/>
      <c r="Z299" s="177"/>
    </row>
    <row r="300" spans="1:26">
      <c r="A300" s="172"/>
      <c r="B300" s="173"/>
      <c r="C300" s="231"/>
      <c r="D300" s="231"/>
      <c r="E300" s="174"/>
      <c r="F300" s="175"/>
      <c r="G300" s="232"/>
      <c r="H300" s="232"/>
      <c r="I300" s="176"/>
      <c r="J300" s="176"/>
      <c r="K300" s="176"/>
      <c r="L300" s="178"/>
      <c r="M300" s="173"/>
      <c r="N300" s="232"/>
      <c r="O300" s="232"/>
      <c r="P300" s="232"/>
      <c r="Q300" s="177"/>
      <c r="R300" s="177"/>
      <c r="S300" s="177"/>
      <c r="T300" s="179"/>
      <c r="U300" s="12"/>
      <c r="V300" s="12"/>
      <c r="W300" s="12"/>
      <c r="X300" s="178"/>
      <c r="Y300" s="12"/>
      <c r="Z300" s="177"/>
    </row>
    <row r="301" spans="1:26">
      <c r="A301" s="172"/>
      <c r="B301" s="173"/>
      <c r="C301" s="231"/>
      <c r="D301" s="231"/>
      <c r="E301" s="174"/>
      <c r="F301" s="175"/>
      <c r="G301" s="232"/>
      <c r="H301" s="232"/>
      <c r="I301" s="176"/>
      <c r="J301" s="176"/>
      <c r="K301" s="176"/>
      <c r="L301" s="178"/>
      <c r="M301" s="173"/>
      <c r="N301" s="232"/>
      <c r="O301" s="232"/>
      <c r="P301" s="232"/>
      <c r="Q301" s="177"/>
      <c r="R301" s="177"/>
      <c r="S301" s="177"/>
      <c r="T301" s="179"/>
      <c r="U301" s="12"/>
      <c r="V301" s="12"/>
      <c r="W301" s="12"/>
      <c r="X301" s="178"/>
      <c r="Y301" s="12"/>
      <c r="Z301" s="177"/>
    </row>
    <row r="302" spans="1:26">
      <c r="A302" s="172"/>
      <c r="B302" s="173"/>
      <c r="C302" s="231"/>
      <c r="D302" s="231"/>
      <c r="E302" s="174"/>
      <c r="F302" s="175"/>
      <c r="G302" s="232"/>
      <c r="H302" s="232"/>
      <c r="I302" s="176"/>
      <c r="J302" s="176"/>
      <c r="K302" s="176"/>
      <c r="L302" s="178"/>
      <c r="M302" s="173"/>
      <c r="N302" s="232"/>
      <c r="O302" s="232"/>
      <c r="P302" s="232"/>
      <c r="Q302" s="177"/>
      <c r="R302" s="177"/>
      <c r="S302" s="177"/>
      <c r="T302" s="179"/>
      <c r="U302" s="12"/>
      <c r="V302" s="12"/>
      <c r="W302" s="12"/>
      <c r="X302" s="178"/>
      <c r="Y302" s="12"/>
      <c r="Z302" s="177"/>
    </row>
    <row r="303" spans="1:26">
      <c r="A303" s="172"/>
      <c r="B303" s="173"/>
      <c r="C303" s="231"/>
      <c r="D303" s="231"/>
      <c r="E303" s="174"/>
      <c r="F303" s="175"/>
      <c r="G303" s="232"/>
      <c r="H303" s="232"/>
      <c r="I303" s="176"/>
      <c r="J303" s="176"/>
      <c r="K303" s="176"/>
      <c r="L303" s="178"/>
      <c r="M303" s="173"/>
      <c r="N303" s="232"/>
      <c r="O303" s="232"/>
      <c r="P303" s="232"/>
      <c r="Q303" s="177"/>
      <c r="R303" s="177"/>
      <c r="S303" s="177"/>
      <c r="T303" s="179"/>
      <c r="U303" s="12"/>
      <c r="V303" s="12"/>
      <c r="W303" s="12"/>
      <c r="X303" s="178"/>
      <c r="Y303" s="12"/>
      <c r="Z303" s="177"/>
    </row>
    <row r="304" spans="1:26" ht="39.75" customHeight="1">
      <c r="A304" s="172"/>
      <c r="B304" s="173"/>
      <c r="C304" s="237"/>
      <c r="D304" s="237"/>
      <c r="E304" s="174"/>
      <c r="F304" s="175"/>
      <c r="G304" s="232"/>
      <c r="H304" s="232"/>
      <c r="I304" s="176"/>
      <c r="J304" s="176"/>
      <c r="K304" s="176"/>
      <c r="L304" s="178"/>
      <c r="M304" s="173"/>
      <c r="N304" s="232"/>
      <c r="O304" s="232"/>
      <c r="P304" s="232"/>
      <c r="Q304" s="177"/>
      <c r="R304" s="177"/>
      <c r="S304" s="177"/>
      <c r="T304" s="179"/>
      <c r="U304" s="12"/>
      <c r="V304" s="12"/>
      <c r="W304" s="12"/>
      <c r="X304" s="178"/>
      <c r="Y304" s="12"/>
      <c r="Z304" s="177"/>
    </row>
    <row r="305" spans="1:26" ht="16.5" customHeight="1">
      <c r="A305" s="172"/>
      <c r="B305" s="173"/>
      <c r="C305" s="237"/>
      <c r="D305" s="237"/>
      <c r="E305" s="174"/>
      <c r="F305" s="175"/>
      <c r="G305" s="232"/>
      <c r="H305" s="232"/>
      <c r="I305" s="176"/>
      <c r="J305" s="176"/>
      <c r="K305" s="176"/>
      <c r="L305" s="178"/>
      <c r="M305" s="173"/>
      <c r="N305" s="232"/>
      <c r="O305" s="232"/>
      <c r="P305" s="232"/>
      <c r="Q305" s="177"/>
      <c r="R305" s="177"/>
      <c r="S305" s="177"/>
      <c r="T305" s="179"/>
      <c r="U305" s="12"/>
      <c r="V305" s="12"/>
      <c r="W305" s="12"/>
      <c r="X305" s="178"/>
      <c r="Y305" s="12"/>
      <c r="Z305" s="177"/>
    </row>
    <row r="306" spans="1:26" ht="32.25" customHeight="1">
      <c r="A306" s="172"/>
      <c r="B306" s="173"/>
      <c r="C306" s="237"/>
      <c r="D306" s="237"/>
      <c r="E306" s="174"/>
      <c r="F306" s="175"/>
      <c r="G306" s="232"/>
      <c r="H306" s="232"/>
      <c r="I306" s="176"/>
      <c r="J306" s="176"/>
      <c r="K306" s="176"/>
      <c r="L306" s="178"/>
      <c r="M306" s="173"/>
      <c r="N306" s="232"/>
      <c r="O306" s="232"/>
      <c r="P306" s="232"/>
      <c r="Q306" s="177"/>
      <c r="R306" s="177"/>
      <c r="S306" s="177"/>
      <c r="T306" s="179"/>
      <c r="U306" s="12"/>
      <c r="V306" s="12"/>
      <c r="W306" s="12"/>
      <c r="X306" s="178"/>
      <c r="Y306" s="12"/>
      <c r="Z306" s="177"/>
    </row>
    <row r="307" spans="1:26" ht="17.25" customHeight="1">
      <c r="A307" s="172"/>
      <c r="B307" s="173"/>
      <c r="C307" s="231"/>
      <c r="D307" s="231"/>
      <c r="E307" s="174"/>
      <c r="F307" s="175"/>
      <c r="G307" s="232"/>
      <c r="H307" s="232"/>
      <c r="I307" s="176"/>
      <c r="J307" s="176"/>
      <c r="K307" s="176"/>
      <c r="L307" s="178"/>
      <c r="M307" s="173"/>
      <c r="N307" s="232"/>
      <c r="O307" s="232"/>
      <c r="P307" s="232"/>
      <c r="Q307" s="177"/>
      <c r="R307" s="177"/>
      <c r="S307" s="177"/>
      <c r="T307" s="179"/>
      <c r="U307" s="12"/>
      <c r="V307" s="12"/>
      <c r="W307" s="12"/>
      <c r="X307" s="178"/>
      <c r="Y307" s="12"/>
      <c r="Z307" s="177"/>
    </row>
    <row r="308" spans="1:26">
      <c r="A308" s="233"/>
      <c r="B308" s="233"/>
      <c r="C308" s="234"/>
      <c r="D308" s="234"/>
      <c r="E308" s="234"/>
      <c r="F308" s="234"/>
      <c r="G308" s="155"/>
      <c r="H308" s="155"/>
      <c r="I308" s="155"/>
      <c r="J308" s="155"/>
      <c r="K308" s="155"/>
      <c r="L308" s="155"/>
      <c r="M308" s="155"/>
      <c r="N308" s="155"/>
      <c r="O308" s="155"/>
      <c r="P308" s="155"/>
      <c r="Q308" s="177"/>
      <c r="R308" s="177"/>
      <c r="S308" s="155"/>
      <c r="T308" s="155"/>
      <c r="U308" s="12"/>
      <c r="V308" s="35"/>
      <c r="W308" s="12"/>
      <c r="X308" s="12"/>
      <c r="Y308" s="12"/>
      <c r="Z308" s="12"/>
    </row>
    <row r="309" spans="1:26">
      <c r="A309" s="168"/>
      <c r="B309" s="169"/>
      <c r="C309" s="229"/>
      <c r="D309" s="229"/>
      <c r="E309" s="170"/>
      <c r="F309" s="169"/>
      <c r="G309" s="229"/>
      <c r="H309" s="229"/>
      <c r="I309" s="169"/>
      <c r="J309" s="169"/>
      <c r="K309" s="169"/>
      <c r="L309" s="169"/>
      <c r="M309" s="169"/>
      <c r="N309" s="230"/>
      <c r="O309" s="230"/>
      <c r="P309" s="230"/>
      <c r="Q309" s="177"/>
      <c r="R309" s="177"/>
      <c r="S309" s="182"/>
      <c r="T309" s="169"/>
      <c r="U309" s="12"/>
      <c r="V309" s="12"/>
      <c r="W309" s="12"/>
      <c r="X309" s="169"/>
      <c r="Y309" s="12"/>
      <c r="Z309" s="171"/>
    </row>
    <row r="310" spans="1:26">
      <c r="A310" s="172"/>
      <c r="B310" s="173"/>
      <c r="C310" s="231"/>
      <c r="D310" s="231"/>
      <c r="E310" s="174"/>
      <c r="F310" s="175"/>
      <c r="G310" s="239"/>
      <c r="H310" s="239"/>
      <c r="I310" s="176"/>
      <c r="J310" s="176"/>
      <c r="K310" s="176"/>
      <c r="L310" s="178"/>
      <c r="M310" s="173"/>
      <c r="N310" s="232"/>
      <c r="O310" s="232"/>
      <c r="P310" s="232"/>
      <c r="Q310" s="177"/>
      <c r="R310" s="177"/>
      <c r="S310" s="177"/>
      <c r="T310" s="179"/>
      <c r="U310" s="12"/>
      <c r="V310" s="12"/>
      <c r="W310" s="12"/>
      <c r="X310" s="178"/>
      <c r="Y310" s="12"/>
      <c r="Z310" s="181"/>
    </row>
    <row r="311" spans="1:26" ht="29.25" customHeight="1">
      <c r="A311" s="172"/>
      <c r="B311" s="173"/>
      <c r="C311" s="237"/>
      <c r="D311" s="237"/>
      <c r="E311" s="190"/>
      <c r="F311" s="175"/>
      <c r="G311" s="239"/>
      <c r="H311" s="239"/>
      <c r="I311" s="176"/>
      <c r="J311" s="176"/>
      <c r="K311" s="176"/>
      <c r="L311" s="178"/>
      <c r="M311" s="173"/>
      <c r="N311" s="232"/>
      <c r="O311" s="232"/>
      <c r="P311" s="232"/>
      <c r="Q311" s="177"/>
      <c r="R311" s="177"/>
      <c r="S311" s="177"/>
      <c r="T311" s="179"/>
      <c r="U311" s="12"/>
      <c r="V311" s="12"/>
      <c r="W311" s="12"/>
      <c r="X311" s="178"/>
      <c r="Y311" s="12"/>
      <c r="Z311" s="181"/>
    </row>
    <row r="312" spans="1:26" ht="24" customHeight="1">
      <c r="A312" s="172"/>
      <c r="B312" s="173"/>
      <c r="C312" s="237"/>
      <c r="D312" s="237"/>
      <c r="E312" s="174"/>
      <c r="F312" s="175"/>
      <c r="G312" s="239"/>
      <c r="H312" s="239"/>
      <c r="I312" s="176"/>
      <c r="J312" s="176"/>
      <c r="K312" s="176"/>
      <c r="L312" s="178"/>
      <c r="M312" s="173"/>
      <c r="N312" s="232"/>
      <c r="O312" s="232"/>
      <c r="P312" s="232"/>
      <c r="Q312" s="177"/>
      <c r="R312" s="177"/>
      <c r="S312" s="177"/>
      <c r="T312" s="179"/>
      <c r="U312" s="12"/>
      <c r="V312" s="12"/>
      <c r="W312" s="12"/>
      <c r="X312" s="178"/>
      <c r="Y312" s="12"/>
      <c r="Z312" s="177"/>
    </row>
    <row r="313" spans="1:26">
      <c r="A313" s="233"/>
      <c r="B313" s="233"/>
      <c r="C313" s="234"/>
      <c r="D313" s="234"/>
      <c r="E313" s="234"/>
      <c r="F313" s="234"/>
      <c r="G313" s="155"/>
      <c r="H313" s="155"/>
      <c r="I313" s="155"/>
      <c r="J313" s="155"/>
      <c r="K313" s="155"/>
      <c r="L313" s="155"/>
      <c r="M313" s="155"/>
      <c r="N313" s="155"/>
      <c r="O313" s="155"/>
      <c r="P313" s="155"/>
      <c r="Q313" s="177"/>
      <c r="R313" s="177"/>
      <c r="S313" s="155"/>
      <c r="T313" s="155"/>
      <c r="U313" s="12"/>
      <c r="V313" s="35"/>
      <c r="W313" s="12"/>
      <c r="X313" s="12"/>
      <c r="Y313" s="12"/>
      <c r="Z313" s="12"/>
    </row>
    <row r="314" spans="1:26">
      <c r="A314" s="168"/>
      <c r="B314" s="169"/>
      <c r="C314" s="229"/>
      <c r="D314" s="229"/>
      <c r="E314" s="170"/>
      <c r="F314" s="169"/>
      <c r="G314" s="229"/>
      <c r="H314" s="229"/>
      <c r="I314" s="169"/>
      <c r="J314" s="169"/>
      <c r="K314" s="169"/>
      <c r="L314" s="169"/>
      <c r="M314" s="169"/>
      <c r="N314" s="230"/>
      <c r="O314" s="230"/>
      <c r="P314" s="230"/>
      <c r="Q314" s="177"/>
      <c r="R314" s="177"/>
      <c r="S314" s="182"/>
      <c r="T314" s="169"/>
      <c r="U314" s="12"/>
      <c r="V314" s="12"/>
      <c r="W314" s="12"/>
      <c r="X314" s="169"/>
      <c r="Y314" s="12"/>
      <c r="Z314" s="171"/>
    </row>
    <row r="315" spans="1:26" ht="17.25" customHeight="1">
      <c r="A315" s="172"/>
      <c r="B315" s="173"/>
      <c r="C315" s="237"/>
      <c r="D315" s="237"/>
      <c r="E315" s="174"/>
      <c r="F315" s="175"/>
      <c r="G315" s="232"/>
      <c r="H315" s="232"/>
      <c r="I315" s="177"/>
      <c r="J315" s="177"/>
      <c r="K315" s="177"/>
      <c r="L315" s="178"/>
      <c r="M315" s="173"/>
      <c r="N315" s="232"/>
      <c r="O315" s="232"/>
      <c r="P315" s="232"/>
      <c r="Q315" s="177"/>
      <c r="R315" s="177"/>
      <c r="S315" s="177"/>
      <c r="T315" s="179"/>
      <c r="U315" s="12"/>
      <c r="V315" s="12"/>
      <c r="W315" s="12"/>
      <c r="X315" s="183"/>
      <c r="Y315" s="12"/>
      <c r="Z315" s="177"/>
    </row>
    <row r="316" spans="1:26" ht="19.5" customHeight="1">
      <c r="A316" s="172"/>
      <c r="B316" s="173"/>
      <c r="C316" s="237"/>
      <c r="D316" s="237"/>
      <c r="E316" s="174"/>
      <c r="F316" s="175"/>
      <c r="G316" s="232"/>
      <c r="H316" s="232"/>
      <c r="I316" s="177"/>
      <c r="J316" s="177"/>
      <c r="K316" s="177"/>
      <c r="L316" s="178"/>
      <c r="M316" s="173"/>
      <c r="N316" s="232"/>
      <c r="O316" s="232"/>
      <c r="P316" s="232"/>
      <c r="Q316" s="156"/>
      <c r="R316" s="156"/>
      <c r="S316" s="177"/>
      <c r="T316" s="179"/>
      <c r="U316" s="12"/>
      <c r="V316" s="12"/>
      <c r="W316" s="12"/>
      <c r="X316" s="183"/>
      <c r="Y316" s="12"/>
      <c r="Z316" s="177"/>
    </row>
    <row r="317" spans="1:26" ht="27" customHeight="1">
      <c r="A317" s="172"/>
      <c r="B317" s="173"/>
      <c r="C317" s="231"/>
      <c r="D317" s="231"/>
      <c r="E317" s="174"/>
      <c r="F317" s="175"/>
      <c r="G317" s="232"/>
      <c r="H317" s="232"/>
      <c r="I317" s="177"/>
      <c r="J317" s="177"/>
      <c r="K317" s="177"/>
      <c r="L317" s="178"/>
      <c r="M317" s="173"/>
      <c r="N317" s="232"/>
      <c r="O317" s="232"/>
      <c r="P317" s="232"/>
      <c r="Q317" s="187"/>
      <c r="R317" s="187"/>
      <c r="S317" s="177"/>
      <c r="T317" s="179"/>
      <c r="U317" s="12"/>
      <c r="V317" s="12"/>
      <c r="W317" s="12"/>
      <c r="X317" s="178"/>
      <c r="Y317" s="12"/>
      <c r="Z317" s="181"/>
    </row>
    <row r="318" spans="1:26" ht="27.75" customHeight="1">
      <c r="A318" s="172"/>
      <c r="B318" s="173"/>
      <c r="C318" s="231"/>
      <c r="D318" s="231"/>
      <c r="E318" s="174"/>
      <c r="F318" s="175"/>
      <c r="G318" s="232"/>
      <c r="H318" s="232"/>
      <c r="I318" s="177"/>
      <c r="J318" s="177"/>
      <c r="K318" s="177"/>
      <c r="L318" s="178"/>
      <c r="M318" s="173"/>
      <c r="N318" s="232"/>
      <c r="O318" s="232"/>
      <c r="P318" s="232"/>
      <c r="Q318" s="187"/>
      <c r="R318" s="187"/>
      <c r="S318" s="177"/>
      <c r="T318" s="179"/>
      <c r="U318" s="12"/>
      <c r="V318" s="12"/>
      <c r="W318" s="12"/>
      <c r="X318" s="178"/>
      <c r="Y318" s="12"/>
      <c r="Z318" s="181"/>
    </row>
    <row r="319" spans="1:26" ht="28.5" customHeight="1">
      <c r="A319" s="172"/>
      <c r="B319" s="173"/>
      <c r="C319" s="237"/>
      <c r="D319" s="237"/>
      <c r="E319" s="174"/>
      <c r="F319" s="175"/>
      <c r="G319" s="232"/>
      <c r="H319" s="232"/>
      <c r="I319" s="177"/>
      <c r="J319" s="177"/>
      <c r="K319" s="177"/>
      <c r="L319" s="178"/>
      <c r="M319" s="173"/>
      <c r="N319" s="232"/>
      <c r="O319" s="232"/>
      <c r="P319" s="232"/>
      <c r="Q319" s="187"/>
      <c r="R319" s="187"/>
      <c r="S319" s="177"/>
      <c r="T319" s="179"/>
      <c r="U319" s="12"/>
      <c r="V319" s="12"/>
      <c r="W319" s="12"/>
      <c r="X319" s="178"/>
      <c r="Y319" s="12"/>
      <c r="Z319" s="181"/>
    </row>
    <row r="320" spans="1:26">
      <c r="A320" s="172"/>
      <c r="B320" s="173"/>
      <c r="C320" s="231"/>
      <c r="D320" s="231"/>
      <c r="E320" s="174"/>
      <c r="F320" s="175"/>
      <c r="G320" s="232"/>
      <c r="H320" s="232"/>
      <c r="I320" s="177"/>
      <c r="J320" s="177"/>
      <c r="K320" s="177"/>
      <c r="L320" s="178"/>
      <c r="M320" s="173"/>
      <c r="N320" s="232"/>
      <c r="O320" s="232"/>
      <c r="P320" s="232"/>
      <c r="Q320" s="188"/>
      <c r="R320" s="188"/>
      <c r="S320" s="177"/>
      <c r="T320" s="179"/>
      <c r="U320" s="12"/>
      <c r="V320" s="12"/>
      <c r="W320" s="12"/>
      <c r="X320" s="178"/>
      <c r="Y320" s="12"/>
      <c r="Z320" s="177"/>
    </row>
    <row r="321" spans="1:26" ht="21.75" customHeight="1">
      <c r="A321" s="172"/>
      <c r="B321" s="173"/>
      <c r="C321" s="237"/>
      <c r="D321" s="237"/>
      <c r="E321" s="174"/>
      <c r="F321" s="175"/>
      <c r="G321" s="232"/>
      <c r="H321" s="232"/>
      <c r="I321" s="177"/>
      <c r="J321" s="177"/>
      <c r="K321" s="177"/>
      <c r="L321" s="178"/>
      <c r="M321" s="173"/>
      <c r="N321" s="232"/>
      <c r="O321" s="232"/>
      <c r="P321" s="232"/>
      <c r="Q321" s="156"/>
      <c r="R321" s="156"/>
      <c r="S321" s="177"/>
      <c r="T321" s="179"/>
      <c r="U321" s="12"/>
      <c r="V321" s="12"/>
      <c r="W321" s="12"/>
      <c r="X321" s="178"/>
      <c r="Y321" s="12"/>
      <c r="Z321" s="177"/>
    </row>
    <row r="322" spans="1:26" ht="23.25" customHeight="1">
      <c r="A322" s="172"/>
      <c r="B322" s="173"/>
      <c r="C322" s="231"/>
      <c r="D322" s="231"/>
      <c r="E322" s="174"/>
      <c r="F322" s="175"/>
      <c r="G322" s="232"/>
      <c r="H322" s="232"/>
      <c r="I322" s="177"/>
      <c r="J322" s="177"/>
      <c r="K322" s="177"/>
      <c r="L322" s="178"/>
      <c r="M322" s="173"/>
      <c r="N322" s="232"/>
      <c r="O322" s="232"/>
      <c r="P322" s="232"/>
      <c r="Q322" s="187"/>
      <c r="R322" s="187"/>
      <c r="S322" s="177"/>
      <c r="T322" s="179"/>
      <c r="U322" s="12"/>
      <c r="V322" s="12"/>
      <c r="W322" s="12"/>
      <c r="X322" s="178"/>
      <c r="Y322" s="12"/>
      <c r="Z322" s="181"/>
    </row>
    <row r="323" spans="1:26" ht="17.25" customHeight="1">
      <c r="A323" s="172"/>
      <c r="B323" s="173"/>
      <c r="C323" s="231"/>
      <c r="D323" s="231"/>
      <c r="E323" s="174"/>
      <c r="F323" s="175"/>
      <c r="G323" s="232"/>
      <c r="H323" s="232"/>
      <c r="I323" s="177"/>
      <c r="J323" s="177"/>
      <c r="K323" s="177"/>
      <c r="L323" s="178"/>
      <c r="M323" s="173"/>
      <c r="N323" s="232"/>
      <c r="O323" s="232"/>
      <c r="P323" s="232"/>
      <c r="Q323" s="177"/>
      <c r="R323" s="177"/>
      <c r="S323" s="177"/>
      <c r="T323" s="179"/>
      <c r="U323" s="12"/>
      <c r="V323" s="12"/>
      <c r="W323" s="12"/>
      <c r="X323" s="178"/>
      <c r="Y323" s="12"/>
      <c r="Z323" s="177"/>
    </row>
    <row r="324" spans="1:26">
      <c r="A324" s="233"/>
      <c r="B324" s="233"/>
      <c r="C324" s="234"/>
      <c r="D324" s="234"/>
      <c r="E324" s="234"/>
      <c r="F324" s="234"/>
      <c r="G324" s="155"/>
      <c r="H324" s="155"/>
      <c r="I324" s="155"/>
      <c r="J324" s="155"/>
      <c r="K324" s="155"/>
      <c r="L324" s="155"/>
      <c r="M324" s="155"/>
      <c r="N324" s="155"/>
      <c r="O324" s="155"/>
      <c r="P324" s="155"/>
      <c r="Q324" s="177"/>
      <c r="R324" s="177"/>
      <c r="S324" s="155"/>
      <c r="T324" s="155"/>
      <c r="U324" s="12"/>
      <c r="V324" s="35"/>
      <c r="W324" s="12"/>
      <c r="X324" s="12"/>
      <c r="Y324" s="12"/>
      <c r="Z324" s="12"/>
    </row>
    <row r="325" spans="1:26">
      <c r="A325" s="168"/>
      <c r="B325" s="169"/>
      <c r="C325" s="229"/>
      <c r="D325" s="229"/>
      <c r="E325" s="170"/>
      <c r="F325" s="169"/>
      <c r="G325" s="229"/>
      <c r="H325" s="229"/>
      <c r="I325" s="169"/>
      <c r="J325" s="169"/>
      <c r="K325" s="169"/>
      <c r="L325" s="169"/>
      <c r="M325" s="169"/>
      <c r="N325" s="230"/>
      <c r="O325" s="230"/>
      <c r="P325" s="230"/>
      <c r="Q325" s="177"/>
      <c r="R325" s="177"/>
      <c r="S325" s="182"/>
      <c r="T325" s="169"/>
      <c r="U325" s="12"/>
      <c r="V325" s="12"/>
      <c r="W325" s="12"/>
      <c r="X325" s="169"/>
      <c r="Y325" s="12"/>
      <c r="Z325" s="171"/>
    </row>
    <row r="326" spans="1:26">
      <c r="A326" s="172"/>
      <c r="B326" s="173"/>
      <c r="C326" s="231"/>
      <c r="D326" s="231"/>
      <c r="E326" s="174"/>
      <c r="F326" s="175"/>
      <c r="G326" s="232"/>
      <c r="H326" s="232"/>
      <c r="I326" s="176"/>
      <c r="J326" s="176"/>
      <c r="K326" s="176"/>
      <c r="L326" s="178"/>
      <c r="M326" s="173"/>
      <c r="N326" s="232"/>
      <c r="O326" s="232"/>
      <c r="P326" s="232"/>
      <c r="Q326" s="177"/>
      <c r="R326" s="177"/>
      <c r="S326" s="177"/>
      <c r="T326" s="179"/>
      <c r="U326" s="12"/>
      <c r="V326" s="12"/>
      <c r="W326" s="12"/>
      <c r="X326" s="178"/>
      <c r="Y326" s="12"/>
      <c r="Z326" s="177"/>
    </row>
    <row r="327" spans="1:26" ht="23.25" customHeight="1">
      <c r="A327" s="172"/>
      <c r="B327" s="173"/>
      <c r="C327" s="231"/>
      <c r="D327" s="231"/>
      <c r="E327" s="174"/>
      <c r="F327" s="175"/>
      <c r="G327" s="232"/>
      <c r="H327" s="232"/>
      <c r="I327" s="176"/>
      <c r="J327" s="176"/>
      <c r="K327" s="176"/>
      <c r="L327" s="178"/>
      <c r="M327" s="173"/>
      <c r="N327" s="232"/>
      <c r="O327" s="232"/>
      <c r="P327" s="232"/>
      <c r="Q327" s="177"/>
      <c r="R327" s="177"/>
      <c r="S327" s="177"/>
      <c r="T327" s="179"/>
      <c r="U327" s="12"/>
      <c r="V327" s="12"/>
      <c r="W327" s="12"/>
      <c r="X327" s="178"/>
      <c r="Y327" s="12"/>
      <c r="Z327" s="177"/>
    </row>
    <row r="328" spans="1:26" ht="13.5" customHeight="1">
      <c r="A328" s="172"/>
      <c r="B328" s="173"/>
      <c r="C328" s="237"/>
      <c r="D328" s="237"/>
      <c r="E328" s="174"/>
      <c r="F328" s="175"/>
      <c r="G328" s="232"/>
      <c r="H328" s="232"/>
      <c r="I328" s="176"/>
      <c r="J328" s="176"/>
      <c r="K328" s="176"/>
      <c r="L328" s="178"/>
      <c r="M328" s="173"/>
      <c r="N328" s="232"/>
      <c r="O328" s="232"/>
      <c r="P328" s="232"/>
      <c r="Q328" s="177"/>
      <c r="R328" s="177"/>
      <c r="S328" s="177"/>
      <c r="T328" s="179"/>
      <c r="U328" s="12"/>
      <c r="V328" s="12"/>
      <c r="W328" s="12"/>
      <c r="X328" s="178"/>
      <c r="Y328" s="12"/>
      <c r="Z328" s="177"/>
    </row>
    <row r="329" spans="1:26" ht="22.5" customHeight="1">
      <c r="A329" s="172"/>
      <c r="B329" s="173"/>
      <c r="C329" s="238"/>
      <c r="D329" s="238"/>
      <c r="E329" s="174"/>
      <c r="F329" s="174"/>
      <c r="G329" s="232"/>
      <c r="H329" s="232"/>
      <c r="I329" s="177"/>
      <c r="J329" s="177"/>
      <c r="K329" s="177"/>
      <c r="L329" s="178"/>
      <c r="M329" s="173"/>
      <c r="N329" s="232"/>
      <c r="O329" s="232"/>
      <c r="P329" s="232"/>
      <c r="Q329" s="177"/>
      <c r="R329" s="177"/>
      <c r="S329" s="177"/>
      <c r="T329" s="179"/>
      <c r="U329" s="12"/>
      <c r="V329" s="12"/>
      <c r="W329" s="12"/>
      <c r="X329" s="178"/>
      <c r="Y329" s="12"/>
      <c r="Z329" s="181"/>
    </row>
    <row r="330" spans="1:26">
      <c r="A330" s="233"/>
      <c r="B330" s="233"/>
      <c r="C330" s="234"/>
      <c r="D330" s="234"/>
      <c r="E330" s="234"/>
      <c r="F330" s="234"/>
      <c r="G330" s="155"/>
      <c r="H330" s="155"/>
      <c r="I330" s="155"/>
      <c r="J330" s="155"/>
      <c r="K330" s="155"/>
      <c r="L330" s="155"/>
      <c r="M330" s="155"/>
      <c r="N330" s="155"/>
      <c r="O330" s="155"/>
      <c r="P330" s="155"/>
      <c r="Q330" s="177"/>
      <c r="R330" s="177"/>
      <c r="S330" s="155"/>
      <c r="T330" s="155"/>
      <c r="U330" s="12"/>
      <c r="V330" s="35"/>
      <c r="W330" s="12"/>
      <c r="X330" s="12"/>
      <c r="Y330" s="12"/>
      <c r="Z330" s="12"/>
    </row>
    <row r="331" spans="1:26">
      <c r="A331" s="168"/>
      <c r="B331" s="169"/>
      <c r="C331" s="229"/>
      <c r="D331" s="229"/>
      <c r="E331" s="170"/>
      <c r="F331" s="169"/>
      <c r="G331" s="229"/>
      <c r="H331" s="229"/>
      <c r="I331" s="169"/>
      <c r="J331" s="169"/>
      <c r="K331" s="169"/>
      <c r="L331" s="169"/>
      <c r="M331" s="169"/>
      <c r="N331" s="230"/>
      <c r="O331" s="230"/>
      <c r="P331" s="230"/>
      <c r="Q331" s="155"/>
      <c r="R331" s="155"/>
      <c r="S331" s="182"/>
      <c r="T331" s="169"/>
      <c r="U331" s="12"/>
      <c r="V331" s="12"/>
      <c r="W331" s="12"/>
      <c r="X331" s="169"/>
      <c r="Y331" s="12"/>
      <c r="Z331" s="182"/>
    </row>
    <row r="332" spans="1:26" ht="13.5" customHeight="1">
      <c r="A332" s="172"/>
      <c r="B332" s="173"/>
      <c r="C332" s="231"/>
      <c r="D332" s="231"/>
      <c r="E332" s="174"/>
      <c r="F332" s="175"/>
      <c r="G332" s="232"/>
      <c r="H332" s="232"/>
      <c r="I332" s="177"/>
      <c r="J332" s="177"/>
      <c r="K332" s="177"/>
      <c r="L332" s="178"/>
      <c r="M332" s="173"/>
      <c r="N332" s="232"/>
      <c r="O332" s="232"/>
      <c r="P332" s="232"/>
      <c r="Q332" s="156"/>
      <c r="R332" s="156"/>
      <c r="S332" s="177"/>
      <c r="T332" s="179"/>
      <c r="U332" s="12"/>
      <c r="V332" s="12"/>
      <c r="W332" s="12"/>
      <c r="X332" s="183"/>
      <c r="Y332" s="12"/>
      <c r="Z332" s="177"/>
    </row>
    <row r="333" spans="1:26">
      <c r="A333" s="32"/>
      <c r="B333" s="12"/>
      <c r="C333" s="12"/>
      <c r="D333" s="12"/>
      <c r="E333" s="10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84"/>
      <c r="R333" s="184"/>
      <c r="S333" s="184"/>
      <c r="T333" s="12"/>
      <c r="U333" s="12"/>
      <c r="V333" s="12"/>
      <c r="W333" s="12"/>
      <c r="X333" s="12"/>
      <c r="Y333" s="12"/>
      <c r="Z333" s="12"/>
    </row>
    <row r="334" spans="1:26" ht="33.75" customHeight="1">
      <c r="A334" s="32"/>
      <c r="B334" s="12"/>
      <c r="C334" s="12"/>
      <c r="D334" s="12"/>
      <c r="E334" s="10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84"/>
      <c r="R334" s="184"/>
      <c r="S334" s="12"/>
      <c r="T334" s="12"/>
      <c r="U334" s="12"/>
      <c r="V334" s="12"/>
      <c r="W334" s="12"/>
      <c r="X334" s="12"/>
      <c r="Y334" s="12"/>
      <c r="Z334" s="12"/>
    </row>
    <row r="335" spans="1:26">
      <c r="A335" s="32"/>
      <c r="B335" s="12"/>
      <c r="C335" s="12"/>
      <c r="D335" s="12"/>
      <c r="E335" s="41"/>
      <c r="F335" s="12"/>
      <c r="G335" s="12"/>
      <c r="H335" s="12"/>
      <c r="I335" s="12"/>
      <c r="J335" s="12"/>
      <c r="K335" s="12"/>
      <c r="L335" s="41"/>
      <c r="M335" s="41"/>
      <c r="N335" s="41"/>
      <c r="O335" s="41"/>
      <c r="P335" s="12"/>
      <c r="Q335" s="184"/>
      <c r="R335" s="184"/>
      <c r="S335" s="12"/>
      <c r="T335" s="12"/>
      <c r="U335" s="12"/>
      <c r="V335" s="12"/>
      <c r="W335" s="12"/>
      <c r="X335" s="12"/>
      <c r="Y335" s="12"/>
      <c r="Z335" s="12"/>
    </row>
    <row r="336" spans="1:26">
      <c r="A336" s="32"/>
      <c r="B336" s="12"/>
      <c r="C336" s="12"/>
      <c r="D336" s="12"/>
      <c r="E336" s="41"/>
      <c r="F336" s="12"/>
      <c r="G336" s="12"/>
      <c r="H336" s="12"/>
      <c r="I336" s="12"/>
      <c r="J336" s="12"/>
      <c r="K336" s="12"/>
      <c r="L336" s="41"/>
      <c r="M336" s="41"/>
      <c r="N336" s="41"/>
      <c r="O336" s="41"/>
      <c r="P336" s="12"/>
      <c r="Q336" s="184"/>
      <c r="R336" s="184"/>
      <c r="S336" s="12"/>
      <c r="T336" s="12"/>
      <c r="U336" s="12"/>
      <c r="V336" s="12"/>
      <c r="W336" s="12"/>
      <c r="X336" s="12"/>
      <c r="Y336" s="12"/>
      <c r="Z336" s="12"/>
    </row>
    <row r="337" spans="1:28">
      <c r="A337" s="228"/>
      <c r="B337" s="228"/>
      <c r="C337" s="228"/>
      <c r="D337" s="228"/>
      <c r="E337" s="228"/>
      <c r="F337" s="228"/>
      <c r="G337" s="228"/>
      <c r="H337" s="228"/>
      <c r="I337" s="228"/>
      <c r="J337" s="228"/>
      <c r="K337" s="228"/>
      <c r="L337" s="228"/>
      <c r="M337" s="228"/>
      <c r="N337" s="228"/>
      <c r="O337" s="33"/>
      <c r="P337" s="33"/>
      <c r="Q337" s="177"/>
      <c r="R337" s="177"/>
      <c r="S337" s="33"/>
      <c r="T337" s="12"/>
      <c r="U337" s="12"/>
      <c r="V337" s="12"/>
      <c r="W337" s="12"/>
      <c r="X337" s="12"/>
      <c r="Y337" s="12"/>
      <c r="Z337" s="12"/>
    </row>
    <row r="338" spans="1:28" ht="14.25" customHeight="1">
      <c r="A338" s="36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77"/>
      <c r="R338" s="177"/>
      <c r="S338" s="12"/>
      <c r="T338" s="12"/>
      <c r="U338" s="12"/>
      <c r="V338" s="12"/>
      <c r="W338" s="12"/>
      <c r="X338" s="12"/>
      <c r="Y338" s="12"/>
      <c r="Z338" s="12"/>
    </row>
    <row r="339" spans="1:28">
      <c r="A339" s="206"/>
      <c r="B339" s="206"/>
      <c r="C339" s="11"/>
      <c r="D339" s="206"/>
      <c r="E339" s="206"/>
      <c r="F339" s="206"/>
      <c r="G339" s="206"/>
      <c r="H339" s="206"/>
      <c r="I339" s="206"/>
      <c r="J339" s="206"/>
      <c r="K339" s="206"/>
      <c r="L339" s="206"/>
      <c r="M339" s="206"/>
      <c r="N339" s="206"/>
      <c r="O339" s="206"/>
      <c r="P339" s="206"/>
      <c r="Q339" s="177"/>
      <c r="R339" s="177"/>
      <c r="S339" s="11"/>
      <c r="T339" s="12"/>
      <c r="U339" s="12"/>
      <c r="V339" s="12"/>
      <c r="W339" s="12"/>
      <c r="X339" s="12"/>
      <c r="Y339" s="12"/>
      <c r="Z339" s="11"/>
    </row>
    <row r="340" spans="1:28" ht="36.75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155"/>
      <c r="R340" s="155"/>
      <c r="S340" s="46"/>
      <c r="T340" s="11"/>
      <c r="U340" s="12"/>
      <c r="V340" s="12"/>
      <c r="W340" s="12"/>
      <c r="X340" s="12"/>
      <c r="Y340" s="12"/>
      <c r="Z340" s="12"/>
    </row>
    <row r="341" spans="1:28">
      <c r="A341" s="233"/>
      <c r="B341" s="233"/>
      <c r="C341" s="234"/>
      <c r="D341" s="234"/>
      <c r="E341" s="234"/>
      <c r="F341" s="234"/>
      <c r="G341" s="191"/>
      <c r="H341" s="48"/>
      <c r="I341" s="48"/>
      <c r="J341" s="48"/>
      <c r="K341" s="48"/>
      <c r="L341" s="48"/>
      <c r="M341" s="48"/>
      <c r="N341" s="48"/>
      <c r="O341" s="48"/>
      <c r="P341" s="48"/>
      <c r="Q341" s="154"/>
      <c r="R341" s="154"/>
      <c r="S341" s="48"/>
      <c r="T341" s="48"/>
      <c r="U341" s="12"/>
      <c r="V341" s="12"/>
      <c r="W341" s="12"/>
      <c r="X341" s="12"/>
      <c r="Y341" s="12"/>
      <c r="Z341" s="12"/>
    </row>
    <row r="342" spans="1:28">
      <c r="A342" s="168"/>
      <c r="B342" s="169"/>
      <c r="C342" s="229"/>
      <c r="D342" s="229"/>
      <c r="E342" s="170"/>
      <c r="F342" s="169"/>
      <c r="G342" s="229"/>
      <c r="H342" s="229"/>
      <c r="I342" s="169"/>
      <c r="J342" s="169"/>
      <c r="K342" s="169"/>
      <c r="L342" s="169"/>
      <c r="M342" s="169"/>
      <c r="N342" s="230"/>
      <c r="O342" s="230"/>
      <c r="P342" s="49"/>
      <c r="Q342" s="177"/>
      <c r="R342" s="177"/>
      <c r="S342" s="49"/>
      <c r="T342" s="169"/>
      <c r="U342" s="12"/>
      <c r="V342" s="12"/>
      <c r="W342" s="12"/>
      <c r="X342" s="169"/>
      <c r="Y342" s="12"/>
      <c r="Z342" s="12"/>
    </row>
    <row r="343" spans="1:28" ht="27.75" customHeight="1">
      <c r="A343" s="172"/>
      <c r="B343" s="173"/>
      <c r="C343" s="237"/>
      <c r="D343" s="237"/>
      <c r="E343" s="174"/>
      <c r="F343" s="175"/>
      <c r="G343" s="232"/>
      <c r="H343" s="232"/>
      <c r="I343" s="176"/>
      <c r="J343" s="176"/>
      <c r="K343" s="176"/>
      <c r="L343" s="178"/>
      <c r="M343" s="173"/>
      <c r="N343" s="45"/>
      <c r="O343" s="45"/>
      <c r="P343" s="50"/>
      <c r="Q343" s="45"/>
      <c r="R343" s="45"/>
      <c r="S343" s="177"/>
      <c r="T343" s="179"/>
      <c r="U343" s="12"/>
      <c r="V343" s="12"/>
      <c r="W343" s="12"/>
      <c r="X343" s="38"/>
      <c r="Y343" s="12"/>
      <c r="Z343" s="37"/>
    </row>
    <row r="344" spans="1:28" ht="27.75" customHeight="1">
      <c r="A344" s="172"/>
      <c r="B344" s="173"/>
      <c r="C344" s="237"/>
      <c r="D344" s="237"/>
      <c r="E344" s="174"/>
      <c r="F344" s="175"/>
      <c r="G344" s="232"/>
      <c r="H344" s="232"/>
      <c r="I344" s="176"/>
      <c r="J344" s="176"/>
      <c r="K344" s="176"/>
      <c r="L344" s="178"/>
      <c r="M344" s="173"/>
      <c r="N344" s="192"/>
      <c r="O344" s="192"/>
      <c r="P344" s="37"/>
      <c r="Q344" s="192"/>
      <c r="R344" s="192"/>
      <c r="S344" s="177"/>
      <c r="T344" s="179"/>
      <c r="U344" s="12"/>
      <c r="V344" s="12"/>
      <c r="W344" s="12"/>
      <c r="X344" s="38"/>
      <c r="Y344" s="12"/>
      <c r="Z344" s="37"/>
    </row>
    <row r="345" spans="1:28">
      <c r="A345" s="172"/>
      <c r="B345" s="173"/>
      <c r="C345" s="193"/>
      <c r="D345" s="193"/>
      <c r="E345" s="174"/>
      <c r="F345" s="175"/>
      <c r="G345" s="176"/>
      <c r="H345" s="176"/>
      <c r="I345" s="176"/>
      <c r="J345" s="176"/>
      <c r="K345" s="176"/>
      <c r="L345" s="178"/>
      <c r="M345" s="173"/>
      <c r="N345" s="194"/>
      <c r="O345" s="194"/>
      <c r="P345" s="37"/>
      <c r="Q345" s="12"/>
      <c r="R345" s="12"/>
      <c r="S345" s="177"/>
      <c r="T345" s="179"/>
      <c r="U345" s="12"/>
      <c r="V345" s="12"/>
      <c r="W345" s="12"/>
      <c r="X345" s="38"/>
      <c r="Y345" s="12"/>
      <c r="Z345" s="37"/>
    </row>
    <row r="346" spans="1:28" s="1" customFormat="1">
      <c r="A346" s="235"/>
      <c r="B346" s="236"/>
      <c r="C346" s="236"/>
      <c r="D346" s="236"/>
      <c r="E346" s="236"/>
      <c r="F346" s="236"/>
      <c r="G346" s="236"/>
      <c r="H346" s="236"/>
      <c r="I346" s="236"/>
      <c r="J346" s="236"/>
      <c r="K346" s="236"/>
      <c r="L346" s="236"/>
      <c r="M346" s="236"/>
      <c r="N346" s="160"/>
      <c r="O346" s="160"/>
      <c r="P346" s="160"/>
      <c r="Q346" s="153"/>
      <c r="R346" s="153"/>
      <c r="S346" s="160"/>
      <c r="T346" s="160"/>
      <c r="U346" s="33"/>
      <c r="V346" s="33"/>
      <c r="W346" s="33"/>
      <c r="X346" s="39"/>
      <c r="Y346" s="33"/>
      <c r="Z346" s="40"/>
      <c r="AA346" s="2"/>
      <c r="AB346" s="2"/>
    </row>
    <row r="347" spans="1:28">
      <c r="A347" s="3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46"/>
      <c r="R347" s="46"/>
      <c r="S347" s="12"/>
      <c r="T347" s="12"/>
      <c r="U347" s="12"/>
      <c r="V347" s="12"/>
      <c r="W347" s="12"/>
      <c r="X347" s="12"/>
      <c r="Y347" s="12"/>
      <c r="Z347" s="12"/>
    </row>
    <row r="348" spans="1:28">
      <c r="A348" s="205"/>
      <c r="B348" s="205"/>
      <c r="C348" s="205"/>
      <c r="D348" s="205"/>
      <c r="E348" s="205"/>
      <c r="F348" s="205"/>
      <c r="G348" s="205"/>
      <c r="H348" s="205"/>
      <c r="I348" s="205"/>
      <c r="J348" s="205"/>
      <c r="K348" s="205"/>
      <c r="L348" s="205"/>
      <c r="M348" s="205"/>
      <c r="N348" s="205"/>
      <c r="O348" s="12"/>
      <c r="P348" s="12"/>
      <c r="Q348" s="48"/>
      <c r="R348" s="48"/>
      <c r="S348" s="12"/>
      <c r="T348" s="12"/>
      <c r="U348" s="12"/>
      <c r="V348" s="12"/>
      <c r="W348" s="12"/>
      <c r="X348" s="12"/>
      <c r="Y348" s="12"/>
      <c r="Z348" s="12"/>
    </row>
    <row r="349" spans="1:28">
      <c r="A349" s="36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41"/>
      <c r="M349" s="41"/>
      <c r="N349" s="41"/>
      <c r="O349" s="41"/>
      <c r="P349" s="41"/>
      <c r="Q349" s="49"/>
      <c r="R349" s="49"/>
      <c r="S349" s="41"/>
      <c r="T349" s="12"/>
      <c r="U349" s="12"/>
      <c r="V349" s="12"/>
      <c r="W349" s="12"/>
      <c r="X349" s="12"/>
      <c r="Y349" s="12"/>
      <c r="Z349" s="12"/>
    </row>
    <row r="350" spans="1:28">
      <c r="A350" s="36"/>
      <c r="B350" s="12"/>
      <c r="C350" s="12"/>
      <c r="D350" s="12"/>
      <c r="E350" s="41"/>
      <c r="F350" s="12"/>
      <c r="G350" s="12"/>
      <c r="H350" s="12"/>
      <c r="I350" s="12"/>
      <c r="J350" s="12"/>
      <c r="K350" s="12"/>
      <c r="L350" s="41"/>
      <c r="M350" s="41"/>
      <c r="N350" s="41"/>
      <c r="O350" s="41"/>
      <c r="P350" s="41"/>
      <c r="Q350" s="50"/>
      <c r="R350" s="50"/>
      <c r="S350" s="41"/>
      <c r="T350" s="12"/>
      <c r="U350" s="12"/>
      <c r="V350" s="12"/>
      <c r="W350" s="12"/>
      <c r="X350" s="12"/>
      <c r="Y350" s="12"/>
      <c r="Z350" s="12"/>
    </row>
    <row r="351" spans="1:28">
      <c r="A351" s="36"/>
      <c r="B351" s="12"/>
      <c r="C351" s="12"/>
      <c r="D351" s="12"/>
      <c r="E351" s="41"/>
      <c r="F351" s="12"/>
      <c r="G351" s="12"/>
      <c r="H351" s="12"/>
      <c r="I351" s="12"/>
      <c r="J351" s="12"/>
      <c r="K351" s="12"/>
      <c r="L351" s="41"/>
      <c r="M351" s="41"/>
      <c r="N351" s="41"/>
      <c r="O351" s="41"/>
      <c r="P351" s="41"/>
      <c r="Q351" s="37"/>
      <c r="R351" s="37"/>
      <c r="S351" s="41"/>
      <c r="T351" s="12"/>
      <c r="U351" s="12"/>
      <c r="V351" s="12"/>
      <c r="W351" s="12"/>
      <c r="X351" s="12"/>
      <c r="Y351" s="12"/>
      <c r="Z351" s="12"/>
    </row>
    <row r="352" spans="1:28">
      <c r="A352" s="228"/>
      <c r="B352" s="228"/>
      <c r="C352" s="228"/>
      <c r="D352" s="228"/>
      <c r="E352" s="228"/>
      <c r="F352" s="42"/>
      <c r="G352" s="42"/>
      <c r="H352" s="42"/>
      <c r="I352" s="42"/>
      <c r="J352" s="42"/>
      <c r="K352" s="42"/>
      <c r="L352" s="42"/>
      <c r="M352" s="42"/>
      <c r="N352" s="42"/>
      <c r="O352" s="42"/>
      <c r="P352" s="42"/>
      <c r="Q352" s="37"/>
      <c r="R352" s="37"/>
      <c r="S352" s="42"/>
      <c r="T352" s="12"/>
      <c r="U352" s="12"/>
      <c r="V352" s="12"/>
      <c r="W352" s="12"/>
      <c r="X352" s="12"/>
      <c r="Y352" s="12"/>
      <c r="Z352" s="12"/>
    </row>
    <row r="353" spans="1:26" ht="12.75" customHeight="1">
      <c r="A353" s="43"/>
      <c r="B353" s="43"/>
      <c r="C353" s="43"/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7"/>
      <c r="R353" s="51"/>
      <c r="S353" s="43"/>
      <c r="T353" s="12"/>
      <c r="U353" s="12"/>
      <c r="V353" s="12"/>
      <c r="W353" s="12"/>
      <c r="X353" s="12"/>
      <c r="Y353" s="12"/>
      <c r="Z353" s="12"/>
    </row>
    <row r="354" spans="1:26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S354" s="7"/>
    </row>
    <row r="355" spans="1:26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S355" s="8"/>
    </row>
    <row r="356" spans="1:26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9"/>
      <c r="R356" s="9"/>
      <c r="S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9"/>
      <c r="R357" s="9"/>
      <c r="S357" s="2"/>
    </row>
    <row r="358" spans="1:26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9"/>
      <c r="R358" s="9"/>
      <c r="S358" s="2"/>
    </row>
    <row r="359" spans="1:26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5"/>
      <c r="R359" s="5"/>
      <c r="S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6"/>
      <c r="R360" s="6"/>
      <c r="S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7"/>
      <c r="R361" s="7"/>
      <c r="S361" s="2"/>
    </row>
    <row r="362" spans="1:26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8"/>
      <c r="R362" s="8"/>
      <c r="S362" s="2"/>
    </row>
    <row r="363" spans="1:26">
      <c r="Q363" s="2"/>
      <c r="R363" s="2"/>
    </row>
    <row r="364" spans="1:26">
      <c r="Q364" s="2"/>
      <c r="R364" s="2"/>
    </row>
    <row r="365" spans="1:26">
      <c r="Q365" s="2"/>
      <c r="R365" s="2"/>
    </row>
    <row r="366" spans="1:26">
      <c r="Q366" s="2"/>
      <c r="R366" s="2"/>
    </row>
    <row r="367" spans="1:26">
      <c r="Q367" s="2"/>
      <c r="R367" s="2"/>
    </row>
    <row r="368" spans="1:26">
      <c r="Q368" s="2"/>
      <c r="R368" s="2"/>
    </row>
    <row r="369" spans="17:18">
      <c r="Q369" s="2"/>
      <c r="R369" s="2"/>
    </row>
  </sheetData>
  <mergeCells count="966">
    <mergeCell ref="C149:D149"/>
    <mergeCell ref="G149:H149"/>
    <mergeCell ref="N149:P149"/>
    <mergeCell ref="A158:N158"/>
    <mergeCell ref="A1:S1"/>
    <mergeCell ref="C146:D146"/>
    <mergeCell ref="G146:H146"/>
    <mergeCell ref="N146:P146"/>
    <mergeCell ref="A147:B147"/>
    <mergeCell ref="C147:F147"/>
    <mergeCell ref="G147:T147"/>
    <mergeCell ref="C148:D148"/>
    <mergeCell ref="G148:H148"/>
    <mergeCell ref="N148:P148"/>
    <mergeCell ref="C143:D143"/>
    <mergeCell ref="G143:H143"/>
    <mergeCell ref="N143:P143"/>
    <mergeCell ref="C144:D144"/>
    <mergeCell ref="G144:H144"/>
    <mergeCell ref="N144:P144"/>
    <mergeCell ref="C145:D145"/>
    <mergeCell ref="G145:H145"/>
    <mergeCell ref="N145:P145"/>
    <mergeCell ref="C140:D140"/>
    <mergeCell ref="A136:B136"/>
    <mergeCell ref="C136:F136"/>
    <mergeCell ref="G136:T136"/>
    <mergeCell ref="G140:H140"/>
    <mergeCell ref="N140:P140"/>
    <mergeCell ref="C141:D141"/>
    <mergeCell ref="G141:H141"/>
    <mergeCell ref="N141:P141"/>
    <mergeCell ref="C142:D142"/>
    <mergeCell ref="G142:H142"/>
    <mergeCell ref="N142:P142"/>
    <mergeCell ref="C137:D137"/>
    <mergeCell ref="G137:H137"/>
    <mergeCell ref="N137:P137"/>
    <mergeCell ref="C138:D138"/>
    <mergeCell ref="G138:H138"/>
    <mergeCell ref="N138:P138"/>
    <mergeCell ref="C139:D139"/>
    <mergeCell ref="G139:H139"/>
    <mergeCell ref="N139:P139"/>
    <mergeCell ref="C133:D133"/>
    <mergeCell ref="G133:H133"/>
    <mergeCell ref="N133:P133"/>
    <mergeCell ref="C134:D134"/>
    <mergeCell ref="G134:H134"/>
    <mergeCell ref="N134:P134"/>
    <mergeCell ref="C135:D135"/>
    <mergeCell ref="G135:H135"/>
    <mergeCell ref="N135:P135"/>
    <mergeCell ref="A130:B130"/>
    <mergeCell ref="C130:F130"/>
    <mergeCell ref="G130:T130"/>
    <mergeCell ref="C131:D131"/>
    <mergeCell ref="G131:H131"/>
    <mergeCell ref="N131:P131"/>
    <mergeCell ref="C132:D132"/>
    <mergeCell ref="G132:H132"/>
    <mergeCell ref="N132:P132"/>
    <mergeCell ref="C127:D127"/>
    <mergeCell ref="G127:H127"/>
    <mergeCell ref="N127:P127"/>
    <mergeCell ref="C128:D128"/>
    <mergeCell ref="G128:H128"/>
    <mergeCell ref="N128:P128"/>
    <mergeCell ref="C129:D129"/>
    <mergeCell ref="G129:H129"/>
    <mergeCell ref="N129:P129"/>
    <mergeCell ref="C124:D124"/>
    <mergeCell ref="G124:H124"/>
    <mergeCell ref="N124:P124"/>
    <mergeCell ref="C125:D125"/>
    <mergeCell ref="G125:H125"/>
    <mergeCell ref="N125:P125"/>
    <mergeCell ref="C126:D126"/>
    <mergeCell ref="G126:H126"/>
    <mergeCell ref="N126:P126"/>
    <mergeCell ref="C121:D121"/>
    <mergeCell ref="G121:H121"/>
    <mergeCell ref="N121:P121"/>
    <mergeCell ref="C122:D122"/>
    <mergeCell ref="G122:H122"/>
    <mergeCell ref="N122:P122"/>
    <mergeCell ref="C123:D123"/>
    <mergeCell ref="G123:H123"/>
    <mergeCell ref="N123:P123"/>
    <mergeCell ref="C118:D118"/>
    <mergeCell ref="G118:H118"/>
    <mergeCell ref="N118:P118"/>
    <mergeCell ref="C119:D119"/>
    <mergeCell ref="G119:H119"/>
    <mergeCell ref="N119:P119"/>
    <mergeCell ref="C120:D120"/>
    <mergeCell ref="G120:H120"/>
    <mergeCell ref="N120:P120"/>
    <mergeCell ref="C115:D115"/>
    <mergeCell ref="G115:H115"/>
    <mergeCell ref="N115:P115"/>
    <mergeCell ref="C116:D116"/>
    <mergeCell ref="G116:H116"/>
    <mergeCell ref="N116:P116"/>
    <mergeCell ref="C117:D117"/>
    <mergeCell ref="G117:H117"/>
    <mergeCell ref="N117:P117"/>
    <mergeCell ref="A112:B112"/>
    <mergeCell ref="C112:F112"/>
    <mergeCell ref="G112:T112"/>
    <mergeCell ref="C113:D113"/>
    <mergeCell ref="G113:H113"/>
    <mergeCell ref="N113:P113"/>
    <mergeCell ref="C114:D114"/>
    <mergeCell ref="G114:H114"/>
    <mergeCell ref="N114:P114"/>
    <mergeCell ref="C108:D108"/>
    <mergeCell ref="G108:H108"/>
    <mergeCell ref="N108:P108"/>
    <mergeCell ref="C110:D110"/>
    <mergeCell ref="G110:H110"/>
    <mergeCell ref="N110:P110"/>
    <mergeCell ref="C111:D111"/>
    <mergeCell ref="G111:H111"/>
    <mergeCell ref="N111:P111"/>
    <mergeCell ref="C109:D109"/>
    <mergeCell ref="G109:H109"/>
    <mergeCell ref="N109:P109"/>
    <mergeCell ref="C105:D105"/>
    <mergeCell ref="G105:H105"/>
    <mergeCell ref="N105:P105"/>
    <mergeCell ref="C106:D106"/>
    <mergeCell ref="G106:H106"/>
    <mergeCell ref="N106:P106"/>
    <mergeCell ref="C107:D107"/>
    <mergeCell ref="G107:H107"/>
    <mergeCell ref="N107:P107"/>
    <mergeCell ref="C102:D102"/>
    <mergeCell ref="G102:H102"/>
    <mergeCell ref="N102:P102"/>
    <mergeCell ref="C103:D103"/>
    <mergeCell ref="G103:H103"/>
    <mergeCell ref="N103:P103"/>
    <mergeCell ref="C104:D104"/>
    <mergeCell ref="G104:H104"/>
    <mergeCell ref="N104:P104"/>
    <mergeCell ref="C99:D99"/>
    <mergeCell ref="G99:H99"/>
    <mergeCell ref="N99:P99"/>
    <mergeCell ref="C100:D100"/>
    <mergeCell ref="G100:H100"/>
    <mergeCell ref="N100:P100"/>
    <mergeCell ref="C101:D101"/>
    <mergeCell ref="G101:H101"/>
    <mergeCell ref="N101:P101"/>
    <mergeCell ref="C96:D96"/>
    <mergeCell ref="G96:H96"/>
    <mergeCell ref="N96:P96"/>
    <mergeCell ref="C97:D97"/>
    <mergeCell ref="G97:H97"/>
    <mergeCell ref="N97:P97"/>
    <mergeCell ref="C98:D98"/>
    <mergeCell ref="G98:H98"/>
    <mergeCell ref="N98:P98"/>
    <mergeCell ref="C93:D93"/>
    <mergeCell ref="G93:H93"/>
    <mergeCell ref="N93:P93"/>
    <mergeCell ref="C94:D94"/>
    <mergeCell ref="G94:H94"/>
    <mergeCell ref="N94:P94"/>
    <mergeCell ref="A95:B95"/>
    <mergeCell ref="C95:F95"/>
    <mergeCell ref="G95:T95"/>
    <mergeCell ref="C90:D90"/>
    <mergeCell ref="G90:H90"/>
    <mergeCell ref="N90:P90"/>
    <mergeCell ref="C91:D91"/>
    <mergeCell ref="G91:H91"/>
    <mergeCell ref="N91:P91"/>
    <mergeCell ref="C92:D92"/>
    <mergeCell ref="G92:H92"/>
    <mergeCell ref="N92:P92"/>
    <mergeCell ref="C87:D87"/>
    <mergeCell ref="G87:H87"/>
    <mergeCell ref="N87:P87"/>
    <mergeCell ref="C88:D88"/>
    <mergeCell ref="G88:H88"/>
    <mergeCell ref="N88:P88"/>
    <mergeCell ref="C89:D89"/>
    <mergeCell ref="G89:H89"/>
    <mergeCell ref="N89:P89"/>
    <mergeCell ref="C84:D84"/>
    <mergeCell ref="G84:H84"/>
    <mergeCell ref="N84:P84"/>
    <mergeCell ref="C85:D85"/>
    <mergeCell ref="G85:H85"/>
    <mergeCell ref="N85:P85"/>
    <mergeCell ref="C86:D86"/>
    <mergeCell ref="G86:H86"/>
    <mergeCell ref="N86:P86"/>
    <mergeCell ref="C81:D81"/>
    <mergeCell ref="G81:H81"/>
    <mergeCell ref="N81:P81"/>
    <mergeCell ref="C82:D82"/>
    <mergeCell ref="G82:H82"/>
    <mergeCell ref="N82:P82"/>
    <mergeCell ref="C83:D83"/>
    <mergeCell ref="G83:H83"/>
    <mergeCell ref="N83:P83"/>
    <mergeCell ref="A78:B78"/>
    <mergeCell ref="C78:F78"/>
    <mergeCell ref="G78:T78"/>
    <mergeCell ref="C79:D79"/>
    <mergeCell ref="G79:H79"/>
    <mergeCell ref="N79:P79"/>
    <mergeCell ref="C80:D80"/>
    <mergeCell ref="G80:H80"/>
    <mergeCell ref="N80:P80"/>
    <mergeCell ref="C75:D75"/>
    <mergeCell ref="G75:H75"/>
    <mergeCell ref="N75:P75"/>
    <mergeCell ref="C76:D76"/>
    <mergeCell ref="G76:H76"/>
    <mergeCell ref="N76:P76"/>
    <mergeCell ref="C77:D77"/>
    <mergeCell ref="G77:H77"/>
    <mergeCell ref="N77:P77"/>
    <mergeCell ref="C71:D71"/>
    <mergeCell ref="G71:H71"/>
    <mergeCell ref="N71:P71"/>
    <mergeCell ref="C73:D73"/>
    <mergeCell ref="G73:H73"/>
    <mergeCell ref="N73:P73"/>
    <mergeCell ref="C74:D74"/>
    <mergeCell ref="G74:H74"/>
    <mergeCell ref="N74:P74"/>
    <mergeCell ref="C72:D72"/>
    <mergeCell ref="G72:H72"/>
    <mergeCell ref="N72:P72"/>
    <mergeCell ref="C67:D67"/>
    <mergeCell ref="G67:H67"/>
    <mergeCell ref="N67:P67"/>
    <mergeCell ref="C68:D68"/>
    <mergeCell ref="G68:H68"/>
    <mergeCell ref="N68:P68"/>
    <mergeCell ref="A69:B69"/>
    <mergeCell ref="C69:F69"/>
    <mergeCell ref="C70:D70"/>
    <mergeCell ref="G70:H70"/>
    <mergeCell ref="N70:P70"/>
    <mergeCell ref="G69:T69"/>
    <mergeCell ref="C64:D64"/>
    <mergeCell ref="G64:H64"/>
    <mergeCell ref="N64:P64"/>
    <mergeCell ref="C65:D65"/>
    <mergeCell ref="G65:H65"/>
    <mergeCell ref="N65:P65"/>
    <mergeCell ref="C66:D66"/>
    <mergeCell ref="G66:H66"/>
    <mergeCell ref="N66:P66"/>
    <mergeCell ref="C61:D61"/>
    <mergeCell ref="G61:H61"/>
    <mergeCell ref="N61:P61"/>
    <mergeCell ref="C62:D62"/>
    <mergeCell ref="G62:H62"/>
    <mergeCell ref="N62:P62"/>
    <mergeCell ref="A63:B63"/>
    <mergeCell ref="C63:F63"/>
    <mergeCell ref="G63:T63"/>
    <mergeCell ref="C58:D58"/>
    <mergeCell ref="G58:H58"/>
    <mergeCell ref="N58:P58"/>
    <mergeCell ref="C59:D59"/>
    <mergeCell ref="G59:H59"/>
    <mergeCell ref="N59:P59"/>
    <mergeCell ref="C60:D60"/>
    <mergeCell ref="G60:H60"/>
    <mergeCell ref="N60:P60"/>
    <mergeCell ref="A55:B55"/>
    <mergeCell ref="C55:F55"/>
    <mergeCell ref="G55:T55"/>
    <mergeCell ref="C56:D56"/>
    <mergeCell ref="G56:H56"/>
    <mergeCell ref="N56:P56"/>
    <mergeCell ref="C57:D57"/>
    <mergeCell ref="G57:H57"/>
    <mergeCell ref="N57:P57"/>
    <mergeCell ref="C44:D44"/>
    <mergeCell ref="G44:H44"/>
    <mergeCell ref="N44:P44"/>
    <mergeCell ref="C45:D45"/>
    <mergeCell ref="G45:H45"/>
    <mergeCell ref="N45:P45"/>
    <mergeCell ref="C47:D47"/>
    <mergeCell ref="G47:H47"/>
    <mergeCell ref="N47:P47"/>
    <mergeCell ref="C46:D46"/>
    <mergeCell ref="G46:H46"/>
    <mergeCell ref="N46:P46"/>
    <mergeCell ref="C41:D41"/>
    <mergeCell ref="G41:H41"/>
    <mergeCell ref="N41:P41"/>
    <mergeCell ref="C42:D42"/>
    <mergeCell ref="G42:H42"/>
    <mergeCell ref="N42:P42"/>
    <mergeCell ref="C43:D43"/>
    <mergeCell ref="G43:H43"/>
    <mergeCell ref="N43:P43"/>
    <mergeCell ref="C38:D38"/>
    <mergeCell ref="G38:H38"/>
    <mergeCell ref="N38:P38"/>
    <mergeCell ref="C39:D39"/>
    <mergeCell ref="G39:H39"/>
    <mergeCell ref="N39:P39"/>
    <mergeCell ref="C40:D40"/>
    <mergeCell ref="G40:H40"/>
    <mergeCell ref="N40:P40"/>
    <mergeCell ref="C35:D35"/>
    <mergeCell ref="G35:H35"/>
    <mergeCell ref="N35:P35"/>
    <mergeCell ref="C36:D36"/>
    <mergeCell ref="G36:H36"/>
    <mergeCell ref="N36:P36"/>
    <mergeCell ref="C37:D37"/>
    <mergeCell ref="G37:H37"/>
    <mergeCell ref="N37:P37"/>
    <mergeCell ref="C32:D32"/>
    <mergeCell ref="G32:H32"/>
    <mergeCell ref="N32:P32"/>
    <mergeCell ref="C33:D33"/>
    <mergeCell ref="G33:H33"/>
    <mergeCell ref="N33:P33"/>
    <mergeCell ref="A34:B34"/>
    <mergeCell ref="C34:F34"/>
    <mergeCell ref="G34:T34"/>
    <mergeCell ref="C29:D29"/>
    <mergeCell ref="G29:H29"/>
    <mergeCell ref="N29:P29"/>
    <mergeCell ref="C30:D30"/>
    <mergeCell ref="G30:H30"/>
    <mergeCell ref="N30:P30"/>
    <mergeCell ref="C31:D31"/>
    <mergeCell ref="G31:H31"/>
    <mergeCell ref="N31:P31"/>
    <mergeCell ref="C26:D26"/>
    <mergeCell ref="G26:H26"/>
    <mergeCell ref="N26:P26"/>
    <mergeCell ref="C27:D27"/>
    <mergeCell ref="G27:H27"/>
    <mergeCell ref="N27:P27"/>
    <mergeCell ref="C28:D28"/>
    <mergeCell ref="G28:H28"/>
    <mergeCell ref="N28:P28"/>
    <mergeCell ref="C23:D23"/>
    <mergeCell ref="G23:H23"/>
    <mergeCell ref="N23:P23"/>
    <mergeCell ref="C24:D24"/>
    <mergeCell ref="G24:H24"/>
    <mergeCell ref="N24:P24"/>
    <mergeCell ref="C25:D25"/>
    <mergeCell ref="G25:H25"/>
    <mergeCell ref="N25:P25"/>
    <mergeCell ref="C20:D20"/>
    <mergeCell ref="G20:H20"/>
    <mergeCell ref="N20:P20"/>
    <mergeCell ref="C21:D21"/>
    <mergeCell ref="G21:H21"/>
    <mergeCell ref="N21:P21"/>
    <mergeCell ref="C22:D22"/>
    <mergeCell ref="G22:H22"/>
    <mergeCell ref="N22:P22"/>
    <mergeCell ref="C17:D17"/>
    <mergeCell ref="G17:H17"/>
    <mergeCell ref="N17:P17"/>
    <mergeCell ref="C18:D18"/>
    <mergeCell ref="G18:H18"/>
    <mergeCell ref="N18:P18"/>
    <mergeCell ref="C19:D19"/>
    <mergeCell ref="G19:H19"/>
    <mergeCell ref="N19:P19"/>
    <mergeCell ref="C14:D14"/>
    <mergeCell ref="G14:H14"/>
    <mergeCell ref="N14:P14"/>
    <mergeCell ref="A15:B15"/>
    <mergeCell ref="C15:F15"/>
    <mergeCell ref="G15:T15"/>
    <mergeCell ref="C16:D16"/>
    <mergeCell ref="G16:H16"/>
    <mergeCell ref="N16:P16"/>
    <mergeCell ref="C11:D11"/>
    <mergeCell ref="G11:H11"/>
    <mergeCell ref="N11:P11"/>
    <mergeCell ref="C12:D12"/>
    <mergeCell ref="G12:H12"/>
    <mergeCell ref="N12:P12"/>
    <mergeCell ref="C13:D13"/>
    <mergeCell ref="G13:H13"/>
    <mergeCell ref="N13:P13"/>
    <mergeCell ref="A8:B8"/>
    <mergeCell ref="C8:F8"/>
    <mergeCell ref="C9:D9"/>
    <mergeCell ref="G9:H9"/>
    <mergeCell ref="N9:P9"/>
    <mergeCell ref="C10:D10"/>
    <mergeCell ref="G10:H10"/>
    <mergeCell ref="N10:P10"/>
    <mergeCell ref="G8:T8"/>
    <mergeCell ref="A5:B5"/>
    <mergeCell ref="D5:E5"/>
    <mergeCell ref="F5:O5"/>
    <mergeCell ref="C6:D6"/>
    <mergeCell ref="G6:H6"/>
    <mergeCell ref="N6:P6"/>
    <mergeCell ref="T6:T7"/>
    <mergeCell ref="A7:E7"/>
    <mergeCell ref="G7:H7"/>
    <mergeCell ref="N7:P7"/>
    <mergeCell ref="A2:C2"/>
    <mergeCell ref="D2:E2"/>
    <mergeCell ref="F2:O2"/>
    <mergeCell ref="A3:B3"/>
    <mergeCell ref="D3:E3"/>
    <mergeCell ref="F3:O3"/>
    <mergeCell ref="A4:B4"/>
    <mergeCell ref="D4:E4"/>
    <mergeCell ref="F4:O4"/>
    <mergeCell ref="C167:D167"/>
    <mergeCell ref="G167:H167"/>
    <mergeCell ref="N167:P167"/>
    <mergeCell ref="T167:T168"/>
    <mergeCell ref="A168:E168"/>
    <mergeCell ref="G168:H168"/>
    <mergeCell ref="N168:P168"/>
    <mergeCell ref="A169:B169"/>
    <mergeCell ref="C169:F169"/>
    <mergeCell ref="C170:D170"/>
    <mergeCell ref="G170:H170"/>
    <mergeCell ref="N170:P170"/>
    <mergeCell ref="C171:D171"/>
    <mergeCell ref="G171:H171"/>
    <mergeCell ref="N171:P171"/>
    <mergeCell ref="G169:T169"/>
    <mergeCell ref="C172:D172"/>
    <mergeCell ref="G172:H172"/>
    <mergeCell ref="N172:P172"/>
    <mergeCell ref="A173:B173"/>
    <mergeCell ref="C173:F173"/>
    <mergeCell ref="G173:T173"/>
    <mergeCell ref="C174:D174"/>
    <mergeCell ref="G174:H174"/>
    <mergeCell ref="N174:P174"/>
    <mergeCell ref="C175:D175"/>
    <mergeCell ref="G175:H175"/>
    <mergeCell ref="N175:P175"/>
    <mergeCell ref="C176:D176"/>
    <mergeCell ref="G176:H176"/>
    <mergeCell ref="N176:P176"/>
    <mergeCell ref="C177:D177"/>
    <mergeCell ref="G177:H177"/>
    <mergeCell ref="N177:P177"/>
    <mergeCell ref="C178:D178"/>
    <mergeCell ref="G178:H178"/>
    <mergeCell ref="N178:P178"/>
    <mergeCell ref="C179:D179"/>
    <mergeCell ref="G179:H179"/>
    <mergeCell ref="N179:P179"/>
    <mergeCell ref="C180:D180"/>
    <mergeCell ref="G180:H180"/>
    <mergeCell ref="N180:P180"/>
    <mergeCell ref="C181:D181"/>
    <mergeCell ref="G181:H181"/>
    <mergeCell ref="N181:P181"/>
    <mergeCell ref="C185:D185"/>
    <mergeCell ref="G185:H185"/>
    <mergeCell ref="N185:P185"/>
    <mergeCell ref="C186:D186"/>
    <mergeCell ref="G186:H186"/>
    <mergeCell ref="N186:P186"/>
    <mergeCell ref="A187:B187"/>
    <mergeCell ref="C187:F187"/>
    <mergeCell ref="C182:D182"/>
    <mergeCell ref="G182:H182"/>
    <mergeCell ref="N182:P182"/>
    <mergeCell ref="C183:D183"/>
    <mergeCell ref="G183:H183"/>
    <mergeCell ref="N183:P183"/>
    <mergeCell ref="C184:D184"/>
    <mergeCell ref="G184:H184"/>
    <mergeCell ref="N184:P184"/>
    <mergeCell ref="C188:D188"/>
    <mergeCell ref="G188:H188"/>
    <mergeCell ref="N188:P188"/>
    <mergeCell ref="C189:D189"/>
    <mergeCell ref="G189:H189"/>
    <mergeCell ref="N189:P189"/>
    <mergeCell ref="C190:D190"/>
    <mergeCell ref="G190:H190"/>
    <mergeCell ref="N190:P190"/>
    <mergeCell ref="C196:D196"/>
    <mergeCell ref="G196:H196"/>
    <mergeCell ref="N196:P196"/>
    <mergeCell ref="A193:B193"/>
    <mergeCell ref="C193:F193"/>
    <mergeCell ref="C194:D194"/>
    <mergeCell ref="G194:H194"/>
    <mergeCell ref="N194:P194"/>
    <mergeCell ref="C191:D191"/>
    <mergeCell ref="G191:H191"/>
    <mergeCell ref="N191:P191"/>
    <mergeCell ref="C192:D192"/>
    <mergeCell ref="G192:H192"/>
    <mergeCell ref="N192:P192"/>
    <mergeCell ref="C195:D195"/>
    <mergeCell ref="G195:H195"/>
    <mergeCell ref="N195:P195"/>
    <mergeCell ref="C200:D200"/>
    <mergeCell ref="G200:H200"/>
    <mergeCell ref="N200:P200"/>
    <mergeCell ref="C201:D201"/>
    <mergeCell ref="G201:H201"/>
    <mergeCell ref="N201:P201"/>
    <mergeCell ref="A202:B202"/>
    <mergeCell ref="C202:F202"/>
    <mergeCell ref="C197:D197"/>
    <mergeCell ref="G197:H197"/>
    <mergeCell ref="N197:P197"/>
    <mergeCell ref="C198:D198"/>
    <mergeCell ref="G198:H198"/>
    <mergeCell ref="N198:P198"/>
    <mergeCell ref="C199:D199"/>
    <mergeCell ref="G199:H199"/>
    <mergeCell ref="N199:P199"/>
    <mergeCell ref="A208:B208"/>
    <mergeCell ref="C208:F208"/>
    <mergeCell ref="C203:D203"/>
    <mergeCell ref="G203:H203"/>
    <mergeCell ref="N203:P203"/>
    <mergeCell ref="C204:D204"/>
    <mergeCell ref="G204:H204"/>
    <mergeCell ref="N204:P204"/>
    <mergeCell ref="C205:D205"/>
    <mergeCell ref="G205:H205"/>
    <mergeCell ref="N205:P205"/>
    <mergeCell ref="C209:D209"/>
    <mergeCell ref="G209:H209"/>
    <mergeCell ref="N209:P209"/>
    <mergeCell ref="C210:D210"/>
    <mergeCell ref="G210:H210"/>
    <mergeCell ref="N210:P210"/>
    <mergeCell ref="C206:D206"/>
    <mergeCell ref="G206:H206"/>
    <mergeCell ref="N206:P206"/>
    <mergeCell ref="C207:D207"/>
    <mergeCell ref="G207:H207"/>
    <mergeCell ref="N207:P207"/>
    <mergeCell ref="C213:D213"/>
    <mergeCell ref="G213:H213"/>
    <mergeCell ref="N213:P213"/>
    <mergeCell ref="C214:D214"/>
    <mergeCell ref="G214:H214"/>
    <mergeCell ref="N214:P214"/>
    <mergeCell ref="A215:B215"/>
    <mergeCell ref="C215:F215"/>
    <mergeCell ref="C211:D211"/>
    <mergeCell ref="G211:H211"/>
    <mergeCell ref="N211:P211"/>
    <mergeCell ref="C212:D212"/>
    <mergeCell ref="G212:H212"/>
    <mergeCell ref="N212:P212"/>
    <mergeCell ref="C216:D216"/>
    <mergeCell ref="G216:H216"/>
    <mergeCell ref="N216:P216"/>
    <mergeCell ref="C217:D217"/>
    <mergeCell ref="G217:H217"/>
    <mergeCell ref="N217:P217"/>
    <mergeCell ref="C218:D218"/>
    <mergeCell ref="G218:H218"/>
    <mergeCell ref="N218:P218"/>
    <mergeCell ref="C219:D219"/>
    <mergeCell ref="G219:H219"/>
    <mergeCell ref="N219:P219"/>
    <mergeCell ref="C220:D220"/>
    <mergeCell ref="G220:H220"/>
    <mergeCell ref="N220:P220"/>
    <mergeCell ref="C221:D221"/>
    <mergeCell ref="G221:H221"/>
    <mergeCell ref="N221:P221"/>
    <mergeCell ref="C222:D222"/>
    <mergeCell ref="G222:H222"/>
    <mergeCell ref="N222:P222"/>
    <mergeCell ref="C223:D223"/>
    <mergeCell ref="G223:H223"/>
    <mergeCell ref="N223:P223"/>
    <mergeCell ref="C224:D224"/>
    <mergeCell ref="G224:H224"/>
    <mergeCell ref="N224:P224"/>
    <mergeCell ref="C226:D226"/>
    <mergeCell ref="G226:H226"/>
    <mergeCell ref="N226:P226"/>
    <mergeCell ref="C227:D227"/>
    <mergeCell ref="G227:H227"/>
    <mergeCell ref="N227:P227"/>
    <mergeCell ref="C225:D225"/>
    <mergeCell ref="G225:H225"/>
    <mergeCell ref="N225:P225"/>
    <mergeCell ref="C228:D228"/>
    <mergeCell ref="G228:H228"/>
    <mergeCell ref="N228:P228"/>
    <mergeCell ref="C229:D229"/>
    <mergeCell ref="G229:H229"/>
    <mergeCell ref="N229:P229"/>
    <mergeCell ref="C230:D230"/>
    <mergeCell ref="G230:H230"/>
    <mergeCell ref="N230:P230"/>
    <mergeCell ref="A234:B234"/>
    <mergeCell ref="C234:F234"/>
    <mergeCell ref="C235:D235"/>
    <mergeCell ref="G235:H235"/>
    <mergeCell ref="N235:P235"/>
    <mergeCell ref="C236:D236"/>
    <mergeCell ref="G236:H236"/>
    <mergeCell ref="N236:P236"/>
    <mergeCell ref="C231:D231"/>
    <mergeCell ref="G231:H231"/>
    <mergeCell ref="N231:P231"/>
    <mergeCell ref="C232:D232"/>
    <mergeCell ref="G232:H232"/>
    <mergeCell ref="N232:P232"/>
    <mergeCell ref="C233:D233"/>
    <mergeCell ref="G233:H233"/>
    <mergeCell ref="N233:P233"/>
    <mergeCell ref="C237:D237"/>
    <mergeCell ref="G237:H237"/>
    <mergeCell ref="N237:P237"/>
    <mergeCell ref="C238:D238"/>
    <mergeCell ref="G238:H238"/>
    <mergeCell ref="N238:P238"/>
    <mergeCell ref="C239:D239"/>
    <mergeCell ref="G239:H239"/>
    <mergeCell ref="N239:P239"/>
    <mergeCell ref="C243:D243"/>
    <mergeCell ref="G243:H243"/>
    <mergeCell ref="N243:P243"/>
    <mergeCell ref="C240:D240"/>
    <mergeCell ref="G240:H240"/>
    <mergeCell ref="N240:P240"/>
    <mergeCell ref="C241:D241"/>
    <mergeCell ref="G241:H241"/>
    <mergeCell ref="N241:P241"/>
    <mergeCell ref="C242:D242"/>
    <mergeCell ref="G242:H242"/>
    <mergeCell ref="N242:P242"/>
    <mergeCell ref="C244:D244"/>
    <mergeCell ref="G244:H244"/>
    <mergeCell ref="N244:P244"/>
    <mergeCell ref="C245:D245"/>
    <mergeCell ref="G245:H245"/>
    <mergeCell ref="N245:P245"/>
    <mergeCell ref="C246:D246"/>
    <mergeCell ref="G246:H246"/>
    <mergeCell ref="N246:P246"/>
    <mergeCell ref="C247:D247"/>
    <mergeCell ref="G247:H247"/>
    <mergeCell ref="N247:P247"/>
    <mergeCell ref="C248:D248"/>
    <mergeCell ref="G248:H248"/>
    <mergeCell ref="N248:P248"/>
    <mergeCell ref="C249:D249"/>
    <mergeCell ref="G249:H249"/>
    <mergeCell ref="N249:P249"/>
    <mergeCell ref="C250:D250"/>
    <mergeCell ref="G250:H250"/>
    <mergeCell ref="N250:P250"/>
    <mergeCell ref="C251:D251"/>
    <mergeCell ref="G251:H251"/>
    <mergeCell ref="N251:P251"/>
    <mergeCell ref="C252:D252"/>
    <mergeCell ref="G252:H252"/>
    <mergeCell ref="N252:P252"/>
    <mergeCell ref="C253:D253"/>
    <mergeCell ref="G253:H253"/>
    <mergeCell ref="N253:P253"/>
    <mergeCell ref="C254:D254"/>
    <mergeCell ref="G254:H254"/>
    <mergeCell ref="N254:P254"/>
    <mergeCell ref="C255:D255"/>
    <mergeCell ref="G255:H255"/>
    <mergeCell ref="N255:P255"/>
    <mergeCell ref="C256:D256"/>
    <mergeCell ref="G256:H256"/>
    <mergeCell ref="N256:P256"/>
    <mergeCell ref="C257:D257"/>
    <mergeCell ref="G257:H257"/>
    <mergeCell ref="N257:P257"/>
    <mergeCell ref="C258:D258"/>
    <mergeCell ref="G258:H258"/>
    <mergeCell ref="N258:P258"/>
    <mergeCell ref="C259:D259"/>
    <mergeCell ref="G259:H259"/>
    <mergeCell ref="N259:P259"/>
    <mergeCell ref="C260:D260"/>
    <mergeCell ref="G260:H260"/>
    <mergeCell ref="N260:P260"/>
    <mergeCell ref="C261:D261"/>
    <mergeCell ref="G261:H261"/>
    <mergeCell ref="N261:P261"/>
    <mergeCell ref="C262:D262"/>
    <mergeCell ref="G262:H262"/>
    <mergeCell ref="N262:P262"/>
    <mergeCell ref="C263:D263"/>
    <mergeCell ref="G263:H263"/>
    <mergeCell ref="N263:P263"/>
    <mergeCell ref="C264:D264"/>
    <mergeCell ref="G264:H264"/>
    <mergeCell ref="N264:P264"/>
    <mergeCell ref="A268:B268"/>
    <mergeCell ref="C268:F268"/>
    <mergeCell ref="C269:D269"/>
    <mergeCell ref="G269:H269"/>
    <mergeCell ref="N269:P269"/>
    <mergeCell ref="C270:D270"/>
    <mergeCell ref="G270:H270"/>
    <mergeCell ref="N270:P270"/>
    <mergeCell ref="C265:D265"/>
    <mergeCell ref="G265:H265"/>
    <mergeCell ref="N265:P265"/>
    <mergeCell ref="C266:D266"/>
    <mergeCell ref="G266:H266"/>
    <mergeCell ref="N266:P266"/>
    <mergeCell ref="C267:D267"/>
    <mergeCell ref="G267:H267"/>
    <mergeCell ref="N267:P267"/>
    <mergeCell ref="C271:D271"/>
    <mergeCell ref="G271:H271"/>
    <mergeCell ref="N271:P271"/>
    <mergeCell ref="C272:D272"/>
    <mergeCell ref="G272:H272"/>
    <mergeCell ref="N272:P272"/>
    <mergeCell ref="C273:D273"/>
    <mergeCell ref="G273:H273"/>
    <mergeCell ref="N273:P273"/>
    <mergeCell ref="C274:D274"/>
    <mergeCell ref="G274:H274"/>
    <mergeCell ref="N274:P274"/>
    <mergeCell ref="C275:D275"/>
    <mergeCell ref="G275:H275"/>
    <mergeCell ref="N275:P275"/>
    <mergeCell ref="C276:D276"/>
    <mergeCell ref="G276:H276"/>
    <mergeCell ref="N276:P276"/>
    <mergeCell ref="C277:D277"/>
    <mergeCell ref="G277:H277"/>
    <mergeCell ref="N277:P277"/>
    <mergeCell ref="C278:D278"/>
    <mergeCell ref="G278:H278"/>
    <mergeCell ref="N278:P278"/>
    <mergeCell ref="C279:D279"/>
    <mergeCell ref="G279:H279"/>
    <mergeCell ref="N279:P279"/>
    <mergeCell ref="C282:D282"/>
    <mergeCell ref="G282:H282"/>
    <mergeCell ref="N282:P282"/>
    <mergeCell ref="C283:D283"/>
    <mergeCell ref="G283:H283"/>
    <mergeCell ref="N283:P283"/>
    <mergeCell ref="C280:D280"/>
    <mergeCell ref="G280:H280"/>
    <mergeCell ref="N280:P280"/>
    <mergeCell ref="C281:D281"/>
    <mergeCell ref="G281:H281"/>
    <mergeCell ref="N281:P281"/>
    <mergeCell ref="C284:D284"/>
    <mergeCell ref="G284:H284"/>
    <mergeCell ref="N284:P284"/>
    <mergeCell ref="C285:D285"/>
    <mergeCell ref="G285:H285"/>
    <mergeCell ref="N285:P285"/>
    <mergeCell ref="C286:D286"/>
    <mergeCell ref="G286:H286"/>
    <mergeCell ref="N286:P286"/>
    <mergeCell ref="C287:D287"/>
    <mergeCell ref="G287:H287"/>
    <mergeCell ref="N287:P287"/>
    <mergeCell ref="C288:D288"/>
    <mergeCell ref="G288:H288"/>
    <mergeCell ref="N288:P288"/>
    <mergeCell ref="C289:D289"/>
    <mergeCell ref="G289:H289"/>
    <mergeCell ref="N289:P289"/>
    <mergeCell ref="C290:D290"/>
    <mergeCell ref="G290:H290"/>
    <mergeCell ref="N290:P290"/>
    <mergeCell ref="C291:D291"/>
    <mergeCell ref="G291:H291"/>
    <mergeCell ref="N291:P291"/>
    <mergeCell ref="C292:D292"/>
    <mergeCell ref="G292:H292"/>
    <mergeCell ref="N292:P292"/>
    <mergeCell ref="C293:D293"/>
    <mergeCell ref="G293:H293"/>
    <mergeCell ref="N293:P293"/>
    <mergeCell ref="C294:D294"/>
    <mergeCell ref="G294:H294"/>
    <mergeCell ref="N294:P294"/>
    <mergeCell ref="C295:D295"/>
    <mergeCell ref="G295:H295"/>
    <mergeCell ref="N295:P295"/>
    <mergeCell ref="C298:D298"/>
    <mergeCell ref="G298:H298"/>
    <mergeCell ref="N298:P298"/>
    <mergeCell ref="C299:D299"/>
    <mergeCell ref="G299:H299"/>
    <mergeCell ref="N299:P299"/>
    <mergeCell ref="C296:D296"/>
    <mergeCell ref="G296:H296"/>
    <mergeCell ref="N296:P296"/>
    <mergeCell ref="C297:D297"/>
    <mergeCell ref="G297:H297"/>
    <mergeCell ref="N297:P297"/>
    <mergeCell ref="C300:D300"/>
    <mergeCell ref="G300:H300"/>
    <mergeCell ref="N300:P300"/>
    <mergeCell ref="C301:D301"/>
    <mergeCell ref="G301:H301"/>
    <mergeCell ref="N301:P301"/>
    <mergeCell ref="C302:D302"/>
    <mergeCell ref="G302:H302"/>
    <mergeCell ref="N302:P302"/>
    <mergeCell ref="C306:D306"/>
    <mergeCell ref="G306:H306"/>
    <mergeCell ref="N306:P306"/>
    <mergeCell ref="C307:D307"/>
    <mergeCell ref="G307:H307"/>
    <mergeCell ref="N307:P307"/>
    <mergeCell ref="A308:B308"/>
    <mergeCell ref="C308:F308"/>
    <mergeCell ref="C303:D303"/>
    <mergeCell ref="G303:H303"/>
    <mergeCell ref="N303:P303"/>
    <mergeCell ref="C304:D304"/>
    <mergeCell ref="G304:H304"/>
    <mergeCell ref="N304:P304"/>
    <mergeCell ref="C305:D305"/>
    <mergeCell ref="G305:H305"/>
    <mergeCell ref="N305:P305"/>
    <mergeCell ref="C312:D312"/>
    <mergeCell ref="G312:H312"/>
    <mergeCell ref="N312:P312"/>
    <mergeCell ref="A313:B313"/>
    <mergeCell ref="C313:F313"/>
    <mergeCell ref="C314:D314"/>
    <mergeCell ref="G314:H314"/>
    <mergeCell ref="N314:P314"/>
    <mergeCell ref="C309:D309"/>
    <mergeCell ref="G309:H309"/>
    <mergeCell ref="N309:P309"/>
    <mergeCell ref="C310:D310"/>
    <mergeCell ref="G310:H310"/>
    <mergeCell ref="N310:P310"/>
    <mergeCell ref="C311:D311"/>
    <mergeCell ref="G311:H311"/>
    <mergeCell ref="N311:P311"/>
    <mergeCell ref="C318:D318"/>
    <mergeCell ref="G318:H318"/>
    <mergeCell ref="N318:P318"/>
    <mergeCell ref="C319:D319"/>
    <mergeCell ref="G319:H319"/>
    <mergeCell ref="N319:P319"/>
    <mergeCell ref="C315:D315"/>
    <mergeCell ref="G315:H315"/>
    <mergeCell ref="N315:P315"/>
    <mergeCell ref="C316:D316"/>
    <mergeCell ref="G316:H316"/>
    <mergeCell ref="N316:P316"/>
    <mergeCell ref="C317:D317"/>
    <mergeCell ref="G317:H317"/>
    <mergeCell ref="N317:P317"/>
    <mergeCell ref="C322:D322"/>
    <mergeCell ref="G322:H322"/>
    <mergeCell ref="N322:P322"/>
    <mergeCell ref="C323:D323"/>
    <mergeCell ref="G323:H323"/>
    <mergeCell ref="N323:P323"/>
    <mergeCell ref="A324:B324"/>
    <mergeCell ref="C324:F324"/>
    <mergeCell ref="C320:D320"/>
    <mergeCell ref="G320:H320"/>
    <mergeCell ref="N320:P320"/>
    <mergeCell ref="C321:D321"/>
    <mergeCell ref="G321:H321"/>
    <mergeCell ref="N321:P321"/>
    <mergeCell ref="C328:D328"/>
    <mergeCell ref="G328:H328"/>
    <mergeCell ref="N328:P328"/>
    <mergeCell ref="C329:D329"/>
    <mergeCell ref="G329:H329"/>
    <mergeCell ref="N329:P329"/>
    <mergeCell ref="A330:B330"/>
    <mergeCell ref="C330:F330"/>
    <mergeCell ref="C325:D325"/>
    <mergeCell ref="G325:H325"/>
    <mergeCell ref="N325:P325"/>
    <mergeCell ref="C326:D326"/>
    <mergeCell ref="G326:H326"/>
    <mergeCell ref="N326:P326"/>
    <mergeCell ref="C327:D327"/>
    <mergeCell ref="G327:H327"/>
    <mergeCell ref="N327:P327"/>
    <mergeCell ref="A352:E352"/>
    <mergeCell ref="C331:D331"/>
    <mergeCell ref="G331:H331"/>
    <mergeCell ref="N331:P331"/>
    <mergeCell ref="C332:D332"/>
    <mergeCell ref="G332:H332"/>
    <mergeCell ref="N332:P332"/>
    <mergeCell ref="A337:N337"/>
    <mergeCell ref="A339:B339"/>
    <mergeCell ref="D339:E339"/>
    <mergeCell ref="F339:P339"/>
    <mergeCell ref="A341:B341"/>
    <mergeCell ref="C341:F341"/>
    <mergeCell ref="A348:N348"/>
    <mergeCell ref="A346:M346"/>
    <mergeCell ref="C342:D342"/>
    <mergeCell ref="G342:H342"/>
    <mergeCell ref="N342:O342"/>
    <mergeCell ref="C343:D343"/>
    <mergeCell ref="G343:H343"/>
    <mergeCell ref="C344:D344"/>
    <mergeCell ref="G344:H344"/>
    <mergeCell ref="C166:D166"/>
    <mergeCell ref="G166:H166"/>
    <mergeCell ref="N166:P166"/>
    <mergeCell ref="A163:B163"/>
    <mergeCell ref="D163:E163"/>
    <mergeCell ref="F163:O163"/>
    <mergeCell ref="A164:B164"/>
    <mergeCell ref="D164:E164"/>
    <mergeCell ref="F164:O164"/>
    <mergeCell ref="C165:D165"/>
    <mergeCell ref="G165:H165"/>
    <mergeCell ref="N165:P165"/>
    <mergeCell ref="E161:F161"/>
    <mergeCell ref="D162:E162"/>
    <mergeCell ref="F162:O162"/>
    <mergeCell ref="A48:B48"/>
    <mergeCell ref="C48:F48"/>
    <mergeCell ref="G48:T48"/>
    <mergeCell ref="C49:D49"/>
    <mergeCell ref="G49:H49"/>
    <mergeCell ref="N49:P49"/>
    <mergeCell ref="C50:D50"/>
    <mergeCell ref="G50:H50"/>
    <mergeCell ref="N50:P50"/>
    <mergeCell ref="C51:D51"/>
    <mergeCell ref="G51:H51"/>
    <mergeCell ref="N51:P51"/>
    <mergeCell ref="C52:D52"/>
    <mergeCell ref="G52:H52"/>
    <mergeCell ref="N52:P52"/>
    <mergeCell ref="C53:D53"/>
    <mergeCell ref="G53:H53"/>
    <mergeCell ref="N53:P53"/>
    <mergeCell ref="C54:D54"/>
    <mergeCell ref="G54:H54"/>
    <mergeCell ref="N54:P54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rowBreaks count="1" manualBreakCount="1">
    <brk id="105" max="19" man="1"/>
  </rowBreaks>
  <legacyDrawing r:id="rId2"/>
  <oleObjects>
    <oleObject progId="PBrush" shapeId="1025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Table 1</vt:lpstr>
      <vt:lpstr>'Table 1'!Area_de_impressao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ADMIN</cp:lastModifiedBy>
  <cp:lastPrinted>2021-10-06T12:56:51Z</cp:lastPrinted>
  <dcterms:created xsi:type="dcterms:W3CDTF">2020-03-18T18:49:14Z</dcterms:created>
  <dcterms:modified xsi:type="dcterms:W3CDTF">2021-10-07T18:00:37Z</dcterms:modified>
</cp:coreProperties>
</file>